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0.36\cmpa\09 - Dep. Financeiro\Compras, Licitações e Contratos\4 - Divulgação\Licitações\2024\PE 052024 - Terceirização\"/>
    </mc:Choice>
  </mc:AlternateContent>
  <bookViews>
    <workbookView xWindow="0" yWindow="0" windowWidth="28800" windowHeight="12315" tabRatio="999"/>
  </bookViews>
  <sheets>
    <sheet name="Anexo II - Modelo de proposta" sheetId="40" r:id="rId1"/>
    <sheet name="I-Copeiragem" sheetId="22" r:id="rId2"/>
    <sheet name="II-Servente de Limpeza" sheetId="1" r:id="rId3"/>
    <sheet name="III-Aux. de Manutenção Predial" sheetId="17" r:id="rId4"/>
    <sheet name="IV-Recepcionista" sheetId="18" r:id="rId5"/>
    <sheet name="V-Assistente Administrativo " sheetId="19" r:id="rId6"/>
    <sheet name="VI-Assistente Adm. MHMTT" sheetId="20" r:id="rId7"/>
    <sheet name="VII-Motorista I" sheetId="31" r:id="rId8"/>
    <sheet name="VIII-Motorista II" sheetId="37" r:id="rId9"/>
  </sheets>
  <externalReferences>
    <externalReference r:id="rId10"/>
  </externalReferences>
  <definedNames>
    <definedName name="_Key1" localSheetId="7" hidden="1">#REF!</definedName>
    <definedName name="_Key1" hidden="1">#REF!</definedName>
    <definedName name="_Key2" localSheetId="7" hidden="1">#REF!</definedName>
    <definedName name="_Key2" hidden="1">#REF!</definedName>
    <definedName name="_Order1" hidden="1">0</definedName>
    <definedName name="_Order2" hidden="1">0</definedName>
    <definedName name="_Sort" localSheetId="7" hidden="1">#REF!</definedName>
    <definedName name="_Sort" hidden="1">#REF!</definedName>
    <definedName name="a" localSheetId="7">[1]cruz!#REF!</definedName>
    <definedName name="a">[1]cruz!#REF!</definedName>
    <definedName name="aaa" localSheetId="7">[1]cruz!#REF!</definedName>
    <definedName name="aaa">[1]cruz!#REF!</definedName>
    <definedName name="aaaa" localSheetId="7">[1]cruz!#REF!</definedName>
    <definedName name="aaaa">[1]cruz!#REF!</definedName>
    <definedName name="aaaaa" localSheetId="7">[1]cruz!#REF!</definedName>
    <definedName name="aaaaa">[1]cruz!#REF!</definedName>
    <definedName name="_xlnm.Print_Area" localSheetId="0">'Anexo II - Modelo de proposta'!$A$4:$I$32</definedName>
    <definedName name="_xlnm.Print_Area" localSheetId="1">'I-Copeiragem'!$A$1:$G$144</definedName>
    <definedName name="_xlnm.Print_Area" localSheetId="3">'III-Aux. de Manutenção Predial'!$A$1:$G$144</definedName>
    <definedName name="_xlnm.Print_Area" localSheetId="2">'II-Servente de Limpeza'!$A$1:$G$144</definedName>
    <definedName name="_xlnm.Print_Area" localSheetId="4">'IV-Recepcionista'!$A$1:$G$144</definedName>
    <definedName name="_xlnm.Print_Area" localSheetId="5">'V-Assistente Administrativo '!$A$1:$G$144</definedName>
    <definedName name="_xlnm.Print_Area" localSheetId="6">'VI-Assistente Adm. MHMTT'!$A$1:$G$144</definedName>
    <definedName name="_xlnm.Print_Area" localSheetId="8">'VIII-Motorista II'!$A$1:$G$149</definedName>
    <definedName name="_xlnm.Print_Area" localSheetId="7">'VII-Motorista I'!$A$1:$G$149</definedName>
    <definedName name="b" localSheetId="7">[1]cruz!#REF!</definedName>
    <definedName name="b">[1]cruz!#REF!</definedName>
    <definedName name="_xlnm.Database" localSheetId="7">[1]cruz!#REF!</definedName>
    <definedName name="_xlnm.Database">[1]cruz!#REF!</definedName>
    <definedName name="_xlnm.Criteria" localSheetId="7">[1]cruz!#REF!</definedName>
    <definedName name="_xlnm.Criteria">[1]cruz!#REF!</definedName>
    <definedName name="d" localSheetId="7">[1]cruz!#REF!</definedName>
    <definedName name="d">[1]cruz!#REF!</definedName>
    <definedName name="fdhg" localSheetId="7">[1]cruz!#REF!</definedName>
    <definedName name="fdhg">[1]cruz!#REF!</definedName>
    <definedName name="fff" localSheetId="7">[1]cruz!#REF!</definedName>
    <definedName name="fff">[1]cruz!#REF!</definedName>
    <definedName name="gfdjdh" localSheetId="7">[1]cruz!#REF!</definedName>
    <definedName name="gfdjdh">[1]cruz!#REF!</definedName>
    <definedName name="gggg" localSheetId="7">[1]cruz!#REF!</definedName>
    <definedName name="gggg">[1]cruz!#REF!</definedName>
    <definedName name="_xlnm.Recorder" localSheetId="7">#REF!</definedName>
    <definedName name="_xlnm.Recorder">#REF!</definedName>
    <definedName name="iiouoiuo" localSheetId="7">[1]cruz!#REF!</definedName>
    <definedName name="iiouoiuo">[1]cruz!#REF!</definedName>
    <definedName name="jghfhf" localSheetId="7">[1]cruz!#REF!</definedName>
    <definedName name="jghfhf">[1]cruz!#REF!</definedName>
    <definedName name="kjhk" localSheetId="7">[1]cruz!#REF!</definedName>
    <definedName name="kjhk">[1]cruz!#REF!</definedName>
    <definedName name="kkk" localSheetId="7">[1]cruz!#REF!</definedName>
    <definedName name="kkk">[1]cruz!#REF!</definedName>
    <definedName name="klhlkhj" localSheetId="7">[1]cruz!#REF!</definedName>
    <definedName name="klhlkhj">[1]cruz!#REF!</definedName>
    <definedName name="Limpeza" localSheetId="7">[1]cruz!#REF!</definedName>
    <definedName name="Limpeza">[1]cruz!#REF!</definedName>
    <definedName name="NUMERO" localSheetId="7">#REF!</definedName>
    <definedName name="NUMERO">#REF!</definedName>
    <definedName name="oficial" localSheetId="7">[1]cruz!#REF!</definedName>
    <definedName name="oficial">[1]cruz!#REF!</definedName>
    <definedName name="oi" localSheetId="7">[1]cruz!#REF!</definedName>
    <definedName name="oi">[1]cruz!#REF!</definedName>
    <definedName name="s" localSheetId="7">[1]cruz!#REF!</definedName>
    <definedName name="s">[1]cruz!#REF!</definedName>
    <definedName name="sgfd" localSheetId="7">[1]cruz!#REF!</definedName>
    <definedName name="sgfd">[1]cruz!#REF!</definedName>
    <definedName name="ss" localSheetId="7">[1]cruz!#REF!</definedName>
    <definedName name="ss">[1]cruz!#REF!</definedName>
    <definedName name="ssssssssss" localSheetId="7">[1]cruz!#REF!</definedName>
    <definedName name="ssssssssss">[1]cruz!#REF!</definedName>
    <definedName name="try" localSheetId="7">[1]cruz!#REF!</definedName>
    <definedName name="try">[1]cruz!#REF!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2" i="37" l="1"/>
  <c r="F118" i="37"/>
  <c r="G132" i="37" l="1"/>
  <c r="G133" i="37" s="1"/>
  <c r="D132" i="20"/>
  <c r="C24" i="40" s="1"/>
  <c r="B132" i="20"/>
  <c r="A24" i="40" s="1"/>
  <c r="D132" i="19"/>
  <c r="C21" i="40" s="1"/>
  <c r="B132" i="19"/>
  <c r="A21" i="40" s="1"/>
  <c r="D132" i="18"/>
  <c r="C18" i="40" s="1"/>
  <c r="B132" i="18"/>
  <c r="A18" i="40" s="1"/>
  <c r="D132" i="17"/>
  <c r="C15" i="40" s="1"/>
  <c r="B132" i="17"/>
  <c r="A15" i="40" s="1"/>
  <c r="D132" i="22"/>
  <c r="C9" i="40" s="1"/>
  <c r="B132" i="22"/>
  <c r="A9" i="40" s="1"/>
  <c r="D132" i="1"/>
  <c r="C12" i="40" s="1"/>
  <c r="C137" i="37" l="1"/>
  <c r="C30" i="40" s="1"/>
  <c r="B137" i="37"/>
  <c r="A30" i="40" s="1"/>
  <c r="F111" i="31" l="1"/>
  <c r="E132" i="31" s="1"/>
  <c r="F40" i="1" l="1"/>
  <c r="G24" i="20"/>
  <c r="G24" i="19"/>
  <c r="G24" i="17"/>
  <c r="G25" i="17" s="1"/>
  <c r="G24" i="1"/>
  <c r="G24" i="18"/>
  <c r="F111" i="20"/>
  <c r="G82" i="37" l="1"/>
  <c r="G83" i="37" s="1"/>
  <c r="G82" i="31"/>
  <c r="G83" i="31" s="1"/>
  <c r="G84" i="17"/>
  <c r="G82" i="22" l="1"/>
  <c r="G83" i="22" s="1"/>
  <c r="G82" i="20"/>
  <c r="G83" i="20" s="1"/>
  <c r="G82" i="19"/>
  <c r="G83" i="19" s="1"/>
  <c r="G82" i="18"/>
  <c r="G83" i="18" s="1"/>
  <c r="G82" i="17"/>
  <c r="G83" i="17" s="1"/>
  <c r="G82" i="1"/>
  <c r="G83" i="1"/>
  <c r="G85" i="1" l="1"/>
  <c r="G25" i="1"/>
  <c r="G25" i="37"/>
  <c r="G27" i="37" s="1"/>
  <c r="G25" i="20"/>
  <c r="E127" i="37" l="1"/>
  <c r="E125" i="37"/>
  <c r="E126" i="37"/>
  <c r="F137" i="37"/>
  <c r="G102" i="37"/>
  <c r="G85" i="37"/>
  <c r="F66" i="37"/>
  <c r="F65" i="37"/>
  <c r="F64" i="37"/>
  <c r="F68" i="37" s="1"/>
  <c r="F58" i="37"/>
  <c r="F57" i="37"/>
  <c r="F50" i="37"/>
  <c r="F69" i="37" s="1"/>
  <c r="F49" i="37"/>
  <c r="F48" i="37"/>
  <c r="F47" i="37"/>
  <c r="F46" i="37"/>
  <c r="F45" i="37"/>
  <c r="F40" i="37"/>
  <c r="F74" i="37" s="1"/>
  <c r="F30" i="40" l="1"/>
  <c r="F52" i="37"/>
  <c r="F53" i="37" s="1"/>
  <c r="F59" i="37"/>
  <c r="G69" i="37"/>
  <c r="G68" i="37"/>
  <c r="G93" i="37"/>
  <c r="G65" i="37"/>
  <c r="G59" i="37"/>
  <c r="G57" i="37"/>
  <c r="G51" i="37"/>
  <c r="G36" i="37"/>
  <c r="G32" i="37"/>
  <c r="G47" i="37"/>
  <c r="G33" i="37"/>
  <c r="G50" i="37"/>
  <c r="G48" i="37"/>
  <c r="G46" i="37"/>
  <c r="G44" i="37"/>
  <c r="G39" i="37"/>
  <c r="G35" i="37"/>
  <c r="G49" i="37"/>
  <c r="G45" i="37"/>
  <c r="G37" i="37"/>
  <c r="G66" i="37"/>
  <c r="G64" i="37"/>
  <c r="G58" i="37"/>
  <c r="G52" i="37"/>
  <c r="G43" i="37"/>
  <c r="G38" i="37"/>
  <c r="G34" i="37"/>
  <c r="F60" i="37"/>
  <c r="G60" i="37" s="1"/>
  <c r="F67" i="37"/>
  <c r="F70" i="37" s="1"/>
  <c r="F77" i="37" s="1"/>
  <c r="C137" i="31"/>
  <c r="C27" i="40" s="1"/>
  <c r="B137" i="31"/>
  <c r="A27" i="40" s="1"/>
  <c r="F118" i="31"/>
  <c r="G132" i="31" s="1"/>
  <c r="G133" i="31" s="1"/>
  <c r="G102" i="31"/>
  <c r="G85" i="31"/>
  <c r="F66" i="31"/>
  <c r="F65" i="31"/>
  <c r="F64" i="31"/>
  <c r="F58" i="31"/>
  <c r="F57" i="31"/>
  <c r="F50" i="31"/>
  <c r="F69" i="31" s="1"/>
  <c r="F49" i="31"/>
  <c r="F48" i="31"/>
  <c r="F47" i="31"/>
  <c r="F46" i="31"/>
  <c r="F45" i="31"/>
  <c r="F40" i="31"/>
  <c r="F74" i="31" s="1"/>
  <c r="G25" i="31"/>
  <c r="G27" i="31" s="1"/>
  <c r="F118" i="22"/>
  <c r="F111" i="22"/>
  <c r="G102" i="22"/>
  <c r="G85" i="22"/>
  <c r="F66" i="22"/>
  <c r="F65" i="22"/>
  <c r="F64" i="22"/>
  <c r="F58" i="22"/>
  <c r="F57" i="22"/>
  <c r="F50" i="22"/>
  <c r="F69" i="22" s="1"/>
  <c r="F49" i="22"/>
  <c r="F48" i="22"/>
  <c r="F47" i="22"/>
  <c r="F46" i="22"/>
  <c r="F45" i="22"/>
  <c r="F40" i="22"/>
  <c r="F74" i="22" s="1"/>
  <c r="G25" i="22"/>
  <c r="G27" i="22" s="1"/>
  <c r="F118" i="20"/>
  <c r="G102" i="20"/>
  <c r="G85" i="20"/>
  <c r="F66" i="20"/>
  <c r="F65" i="20"/>
  <c r="F64" i="20"/>
  <c r="F58" i="20"/>
  <c r="F57" i="20"/>
  <c r="F50" i="20"/>
  <c r="F69" i="20" s="1"/>
  <c r="F49" i="20"/>
  <c r="F48" i="20"/>
  <c r="F47" i="20"/>
  <c r="F46" i="20"/>
  <c r="F45" i="20"/>
  <c r="F40" i="20"/>
  <c r="F74" i="20" s="1"/>
  <c r="G27" i="20"/>
  <c r="F118" i="19"/>
  <c r="F111" i="19"/>
  <c r="G102" i="19"/>
  <c r="G85" i="19"/>
  <c r="F66" i="19"/>
  <c r="F65" i="19"/>
  <c r="F64" i="19"/>
  <c r="F58" i="19"/>
  <c r="F57" i="19"/>
  <c r="F59" i="19" s="1"/>
  <c r="F50" i="19"/>
  <c r="F69" i="19" s="1"/>
  <c r="F49" i="19"/>
  <c r="F48" i="19"/>
  <c r="F47" i="19"/>
  <c r="F46" i="19"/>
  <c r="F45" i="19"/>
  <c r="F40" i="19"/>
  <c r="F74" i="19" s="1"/>
  <c r="G25" i="19"/>
  <c r="G27" i="19" s="1"/>
  <c r="F118" i="18"/>
  <c r="F111" i="18"/>
  <c r="G102" i="18"/>
  <c r="G85" i="18"/>
  <c r="F66" i="18"/>
  <c r="F65" i="18"/>
  <c r="F64" i="18"/>
  <c r="F58" i="18"/>
  <c r="F57" i="18"/>
  <c r="F59" i="18" s="1"/>
  <c r="F50" i="18"/>
  <c r="F69" i="18" s="1"/>
  <c r="F49" i="18"/>
  <c r="F48" i="18"/>
  <c r="F47" i="18"/>
  <c r="F46" i="18"/>
  <c r="F45" i="18"/>
  <c r="F40" i="18"/>
  <c r="F74" i="18" s="1"/>
  <c r="G25" i="18"/>
  <c r="G27" i="18" s="1"/>
  <c r="F118" i="17"/>
  <c r="F111" i="17"/>
  <c r="G102" i="17"/>
  <c r="G85" i="17"/>
  <c r="F66" i="17"/>
  <c r="F65" i="17"/>
  <c r="F64" i="17"/>
  <c r="F58" i="17"/>
  <c r="F57" i="17"/>
  <c r="F59" i="17" s="1"/>
  <c r="F50" i="17"/>
  <c r="F69" i="17" s="1"/>
  <c r="F49" i="17"/>
  <c r="F48" i="17"/>
  <c r="F47" i="17"/>
  <c r="F46" i="17"/>
  <c r="F45" i="17"/>
  <c r="F40" i="17"/>
  <c r="F74" i="17" s="1"/>
  <c r="G27" i="17"/>
  <c r="B132" i="1"/>
  <c r="A12" i="40" s="1"/>
  <c r="F118" i="1"/>
  <c r="F111" i="1"/>
  <c r="G102" i="1"/>
  <c r="F66" i="1"/>
  <c r="F65" i="1"/>
  <c r="F64" i="1"/>
  <c r="F68" i="1" s="1"/>
  <c r="F58" i="1"/>
  <c r="F57" i="1"/>
  <c r="F50" i="1"/>
  <c r="F69" i="1" s="1"/>
  <c r="F49" i="1"/>
  <c r="F48" i="1"/>
  <c r="F47" i="1"/>
  <c r="F46" i="1"/>
  <c r="F45" i="1"/>
  <c r="F74" i="1"/>
  <c r="G27" i="1"/>
  <c r="E127" i="31" l="1"/>
  <c r="E125" i="31"/>
  <c r="E126" i="31"/>
  <c r="E127" i="22"/>
  <c r="E126" i="22"/>
  <c r="E125" i="22"/>
  <c r="E127" i="20"/>
  <c r="E125" i="20"/>
  <c r="E126" i="20"/>
  <c r="E127" i="19"/>
  <c r="E126" i="19"/>
  <c r="E125" i="19"/>
  <c r="E126" i="18"/>
  <c r="E127" i="18"/>
  <c r="E125" i="18"/>
  <c r="E127" i="17"/>
  <c r="E126" i="17"/>
  <c r="E125" i="17"/>
  <c r="E126" i="1"/>
  <c r="E127" i="1"/>
  <c r="E125" i="1"/>
  <c r="F52" i="17"/>
  <c r="F67" i="18"/>
  <c r="F52" i="18"/>
  <c r="G52" i="18" s="1"/>
  <c r="F137" i="31"/>
  <c r="F54" i="37"/>
  <c r="F75" i="37" s="1"/>
  <c r="G53" i="37"/>
  <c r="G54" i="37" s="1"/>
  <c r="G75" i="37" s="1"/>
  <c r="F59" i="22"/>
  <c r="G59" i="22" s="1"/>
  <c r="F52" i="22"/>
  <c r="G52" i="22" s="1"/>
  <c r="F67" i="22"/>
  <c r="F59" i="20"/>
  <c r="F60" i="20" s="1"/>
  <c r="G60" i="20" s="1"/>
  <c r="F52" i="20"/>
  <c r="G52" i="20" s="1"/>
  <c r="F67" i="20"/>
  <c r="F67" i="19"/>
  <c r="F68" i="19"/>
  <c r="G68" i="19" s="1"/>
  <c r="F52" i="19"/>
  <c r="G52" i="19" s="1"/>
  <c r="G69" i="19"/>
  <c r="F67" i="17"/>
  <c r="F68" i="17"/>
  <c r="G68" i="17" s="1"/>
  <c r="F59" i="1"/>
  <c r="G59" i="1" s="1"/>
  <c r="G69" i="17"/>
  <c r="G35" i="1"/>
  <c r="G67" i="37"/>
  <c r="G70" i="37" s="1"/>
  <c r="G77" i="37" s="1"/>
  <c r="F61" i="37"/>
  <c r="F76" i="37" s="1"/>
  <c r="F59" i="31"/>
  <c r="F60" i="31" s="1"/>
  <c r="G60" i="31" s="1"/>
  <c r="G36" i="1"/>
  <c r="G40" i="37"/>
  <c r="G74" i="37" s="1"/>
  <c r="G61" i="37"/>
  <c r="G76" i="37" s="1"/>
  <c r="F52" i="31"/>
  <c r="G52" i="31" s="1"/>
  <c r="F67" i="31"/>
  <c r="G69" i="31"/>
  <c r="G49" i="31"/>
  <c r="G47" i="31"/>
  <c r="G45" i="31"/>
  <c r="G37" i="31"/>
  <c r="G33" i="31"/>
  <c r="G66" i="31"/>
  <c r="G64" i="31"/>
  <c r="G43" i="31"/>
  <c r="G93" i="31"/>
  <c r="G65" i="31"/>
  <c r="G57" i="31"/>
  <c r="G51" i="31"/>
  <c r="G36" i="31"/>
  <c r="G32" i="31"/>
  <c r="G38" i="31"/>
  <c r="G50" i="31"/>
  <c r="G48" i="31"/>
  <c r="G46" i="31"/>
  <c r="G44" i="31"/>
  <c r="G39" i="31"/>
  <c r="G35" i="31"/>
  <c r="G58" i="31"/>
  <c r="G34" i="31"/>
  <c r="F68" i="31"/>
  <c r="G68" i="31" s="1"/>
  <c r="G69" i="22"/>
  <c r="G49" i="22"/>
  <c r="G47" i="22"/>
  <c r="G45" i="22"/>
  <c r="G37" i="22"/>
  <c r="G33" i="22"/>
  <c r="G64" i="22"/>
  <c r="G34" i="22"/>
  <c r="G93" i="22"/>
  <c r="G65" i="22"/>
  <c r="G57" i="22"/>
  <c r="G51" i="22"/>
  <c r="G36" i="22"/>
  <c r="G32" i="22"/>
  <c r="G38" i="22"/>
  <c r="G50" i="22"/>
  <c r="G48" i="22"/>
  <c r="G46" i="22"/>
  <c r="G44" i="22"/>
  <c r="G39" i="22"/>
  <c r="G35" i="22"/>
  <c r="G66" i="22"/>
  <c r="G58" i="22"/>
  <c r="G43" i="22"/>
  <c r="F68" i="22"/>
  <c r="G68" i="22" s="1"/>
  <c r="G69" i="20"/>
  <c r="G49" i="20"/>
  <c r="G47" i="20"/>
  <c r="G45" i="20"/>
  <c r="G37" i="20"/>
  <c r="G33" i="20"/>
  <c r="G66" i="20"/>
  <c r="G58" i="20"/>
  <c r="G43" i="20"/>
  <c r="G93" i="20"/>
  <c r="G65" i="20"/>
  <c r="G57" i="20"/>
  <c r="G51" i="20"/>
  <c r="G36" i="20"/>
  <c r="G32" i="20"/>
  <c r="G38" i="20"/>
  <c r="G50" i="20"/>
  <c r="G48" i="20"/>
  <c r="G46" i="20"/>
  <c r="G44" i="20"/>
  <c r="G39" i="20"/>
  <c r="G35" i="20"/>
  <c r="G64" i="20"/>
  <c r="G34" i="20"/>
  <c r="F68" i="20"/>
  <c r="G68" i="20" s="1"/>
  <c r="G49" i="19"/>
  <c r="G47" i="19"/>
  <c r="G45" i="19"/>
  <c r="G37" i="19"/>
  <c r="G33" i="19"/>
  <c r="G66" i="19"/>
  <c r="G43" i="19"/>
  <c r="G38" i="19"/>
  <c r="G93" i="19"/>
  <c r="G65" i="19"/>
  <c r="G59" i="19"/>
  <c r="G57" i="19"/>
  <c r="G51" i="19"/>
  <c r="G36" i="19"/>
  <c r="G32" i="19"/>
  <c r="G50" i="19"/>
  <c r="G48" i="19"/>
  <c r="G46" i="19"/>
  <c r="G44" i="19"/>
  <c r="G39" i="19"/>
  <c r="G35" i="19"/>
  <c r="G64" i="19"/>
  <c r="G58" i="19"/>
  <c r="G34" i="19"/>
  <c r="F60" i="19"/>
  <c r="G60" i="19" s="1"/>
  <c r="G69" i="18"/>
  <c r="G49" i="18"/>
  <c r="G47" i="18"/>
  <c r="G45" i="18"/>
  <c r="G37" i="18"/>
  <c r="G33" i="18"/>
  <c r="G66" i="18"/>
  <c r="G43" i="18"/>
  <c r="G93" i="18"/>
  <c r="G65" i="18"/>
  <c r="G59" i="18"/>
  <c r="G57" i="18"/>
  <c r="G51" i="18"/>
  <c r="G36" i="18"/>
  <c r="G32" i="18"/>
  <c r="G58" i="18"/>
  <c r="G38" i="18"/>
  <c r="G50" i="18"/>
  <c r="G48" i="18"/>
  <c r="G46" i="18"/>
  <c r="G44" i="18"/>
  <c r="G39" i="18"/>
  <c r="G35" i="18"/>
  <c r="G64" i="18"/>
  <c r="G34" i="18"/>
  <c r="F60" i="18"/>
  <c r="G60" i="18" s="1"/>
  <c r="F53" i="18"/>
  <c r="G53" i="18" s="1"/>
  <c r="F68" i="18"/>
  <c r="G68" i="18" s="1"/>
  <c r="F53" i="17"/>
  <c r="G53" i="17" s="1"/>
  <c r="G49" i="17"/>
  <c r="G47" i="17"/>
  <c r="G45" i="17"/>
  <c r="G37" i="17"/>
  <c r="G33" i="17"/>
  <c r="G46" i="17"/>
  <c r="G52" i="17"/>
  <c r="G43" i="17"/>
  <c r="G34" i="17"/>
  <c r="G93" i="17"/>
  <c r="G65" i="17"/>
  <c r="G59" i="17"/>
  <c r="G57" i="17"/>
  <c r="G51" i="17"/>
  <c r="G36" i="17"/>
  <c r="G32" i="17"/>
  <c r="G50" i="17"/>
  <c r="G48" i="17"/>
  <c r="G44" i="17"/>
  <c r="G39" i="17"/>
  <c r="G35" i="17"/>
  <c r="G66" i="17"/>
  <c r="G64" i="17"/>
  <c r="G58" i="17"/>
  <c r="G38" i="17"/>
  <c r="F60" i="17"/>
  <c r="G60" i="17" s="1"/>
  <c r="F52" i="1"/>
  <c r="F53" i="1" s="1"/>
  <c r="G53" i="1" s="1"/>
  <c r="G69" i="1"/>
  <c r="G64" i="1"/>
  <c r="G50" i="1"/>
  <c r="G46" i="1"/>
  <c r="G39" i="1"/>
  <c r="G34" i="1"/>
  <c r="G49" i="1"/>
  <c r="G45" i="1"/>
  <c r="G37" i="1"/>
  <c r="G33" i="1"/>
  <c r="G93" i="1"/>
  <c r="G66" i="1"/>
  <c r="G58" i="1"/>
  <c r="G48" i="1"/>
  <c r="G44" i="1"/>
  <c r="G32" i="1"/>
  <c r="G65" i="1"/>
  <c r="G57" i="1"/>
  <c r="G47" i="1"/>
  <c r="G43" i="1"/>
  <c r="G68" i="1"/>
  <c r="F67" i="1"/>
  <c r="F70" i="1" s="1"/>
  <c r="F77" i="1" s="1"/>
  <c r="G38" i="1"/>
  <c r="G51" i="1"/>
  <c r="F70" i="20" l="1"/>
  <c r="F77" i="20" s="1"/>
  <c r="F70" i="18"/>
  <c r="F77" i="18" s="1"/>
  <c r="F53" i="22"/>
  <c r="G53" i="22" s="1"/>
  <c r="F60" i="22"/>
  <c r="G60" i="22" s="1"/>
  <c r="F27" i="40"/>
  <c r="F53" i="19"/>
  <c r="G53" i="19" s="1"/>
  <c r="G54" i="19" s="1"/>
  <c r="G75" i="19" s="1"/>
  <c r="G59" i="31"/>
  <c r="G61" i="31" s="1"/>
  <c r="G76" i="31" s="1"/>
  <c r="F60" i="1"/>
  <c r="F61" i="1" s="1"/>
  <c r="F76" i="1" s="1"/>
  <c r="F70" i="17"/>
  <c r="F77" i="17" s="1"/>
  <c r="F70" i="19"/>
  <c r="F77" i="19" s="1"/>
  <c r="F53" i="20"/>
  <c r="G53" i="20" s="1"/>
  <c r="G54" i="20" s="1"/>
  <c r="G75" i="20" s="1"/>
  <c r="G59" i="20"/>
  <c r="G61" i="20" s="1"/>
  <c r="G76" i="20" s="1"/>
  <c r="F53" i="31"/>
  <c r="G53" i="31" s="1"/>
  <c r="G54" i="31" s="1"/>
  <c r="G75" i="31" s="1"/>
  <c r="F61" i="20"/>
  <c r="F76" i="20" s="1"/>
  <c r="F61" i="18"/>
  <c r="F76" i="18" s="1"/>
  <c r="G54" i="17"/>
  <c r="G75" i="17" s="1"/>
  <c r="F78" i="37"/>
  <c r="F70" i="31"/>
  <c r="F77" i="31" s="1"/>
  <c r="F70" i="22"/>
  <c r="F77" i="22" s="1"/>
  <c r="F61" i="22"/>
  <c r="F76" i="22" s="1"/>
  <c r="G61" i="19"/>
  <c r="G76" i="19" s="1"/>
  <c r="F61" i="19"/>
  <c r="F76" i="19" s="1"/>
  <c r="F54" i="17"/>
  <c r="F75" i="17" s="1"/>
  <c r="F54" i="1"/>
  <c r="F75" i="1" s="1"/>
  <c r="G78" i="37"/>
  <c r="G104" i="37" s="1"/>
  <c r="G108" i="37" s="1"/>
  <c r="F61" i="31"/>
  <c r="F76" i="31" s="1"/>
  <c r="G67" i="31"/>
  <c r="G70" i="31" s="1"/>
  <c r="G77" i="31" s="1"/>
  <c r="G40" i="31"/>
  <c r="G74" i="31" s="1"/>
  <c r="G40" i="22"/>
  <c r="G74" i="22" s="1"/>
  <c r="G61" i="22"/>
  <c r="G76" i="22" s="1"/>
  <c r="G67" i="22"/>
  <c r="G70" i="22" s="1"/>
  <c r="G77" i="22" s="1"/>
  <c r="G54" i="22"/>
  <c r="G75" i="22" s="1"/>
  <c r="F54" i="22"/>
  <c r="F75" i="22" s="1"/>
  <c r="G61" i="18"/>
  <c r="G76" i="18" s="1"/>
  <c r="G67" i="20"/>
  <c r="G70" i="20" s="1"/>
  <c r="G77" i="20" s="1"/>
  <c r="G40" i="20"/>
  <c r="G74" i="20" s="1"/>
  <c r="G67" i="19"/>
  <c r="G70" i="19" s="1"/>
  <c r="G77" i="19" s="1"/>
  <c r="G40" i="19"/>
  <c r="G74" i="19" s="1"/>
  <c r="F54" i="19"/>
  <c r="F75" i="19" s="1"/>
  <c r="G40" i="18"/>
  <c r="G74" i="18" s="1"/>
  <c r="F54" i="18"/>
  <c r="F75" i="18" s="1"/>
  <c r="G67" i="18"/>
  <c r="G70" i="18" s="1"/>
  <c r="G77" i="18" s="1"/>
  <c r="G54" i="18"/>
  <c r="G75" i="18" s="1"/>
  <c r="F61" i="17"/>
  <c r="F76" i="17" s="1"/>
  <c r="G67" i="17"/>
  <c r="G70" i="17" s="1"/>
  <c r="G77" i="17" s="1"/>
  <c r="G40" i="17"/>
  <c r="G74" i="17" s="1"/>
  <c r="G61" i="17"/>
  <c r="G76" i="17" s="1"/>
  <c r="G52" i="1"/>
  <c r="G54" i="1" s="1"/>
  <c r="G75" i="1" s="1"/>
  <c r="G67" i="1"/>
  <c r="G70" i="1" s="1"/>
  <c r="G77" i="1" s="1"/>
  <c r="G40" i="1"/>
  <c r="F78" i="17" l="1"/>
  <c r="F127" i="17" s="1"/>
  <c r="G60" i="1"/>
  <c r="G61" i="1" s="1"/>
  <c r="G76" i="1" s="1"/>
  <c r="F54" i="31"/>
  <c r="F75" i="31" s="1"/>
  <c r="F78" i="31" s="1"/>
  <c r="F125" i="31" s="1"/>
  <c r="F54" i="20"/>
  <c r="F75" i="20" s="1"/>
  <c r="F78" i="20" s="1"/>
  <c r="F125" i="20" s="1"/>
  <c r="G125" i="20" s="1"/>
  <c r="F127" i="37"/>
  <c r="G127" i="37" s="1"/>
  <c r="F125" i="37"/>
  <c r="G125" i="37" s="1"/>
  <c r="F126" i="37"/>
  <c r="G126" i="37" s="1"/>
  <c r="F78" i="1"/>
  <c r="F125" i="1" s="1"/>
  <c r="G127" i="17"/>
  <c r="F78" i="19"/>
  <c r="F125" i="19" s="1"/>
  <c r="F78" i="18"/>
  <c r="F125" i="18" s="1"/>
  <c r="G125" i="18" s="1"/>
  <c r="F126" i="17"/>
  <c r="G110" i="37"/>
  <c r="G109" i="37"/>
  <c r="F78" i="22"/>
  <c r="F126" i="22" s="1"/>
  <c r="G78" i="19"/>
  <c r="G104" i="19" s="1"/>
  <c r="G108" i="19" s="1"/>
  <c r="G78" i="31"/>
  <c r="G104" i="31" s="1"/>
  <c r="G78" i="22"/>
  <c r="G104" i="22" s="1"/>
  <c r="G110" i="22" s="1"/>
  <c r="G78" i="20"/>
  <c r="G104" i="20" s="1"/>
  <c r="G78" i="18"/>
  <c r="G104" i="18" s="1"/>
  <c r="F125" i="17"/>
  <c r="G125" i="17" s="1"/>
  <c r="G78" i="17"/>
  <c r="G104" i="17" s="1"/>
  <c r="G74" i="1"/>
  <c r="G78" i="1" l="1"/>
  <c r="G104" i="1" s="1"/>
  <c r="F126" i="20"/>
  <c r="F127" i="20"/>
  <c r="F126" i="19"/>
  <c r="G126" i="19" s="1"/>
  <c r="F127" i="31"/>
  <c r="G127" i="31" s="1"/>
  <c r="G128" i="37"/>
  <c r="E137" i="37" s="1"/>
  <c r="F127" i="1"/>
  <c r="G127" i="1" s="1"/>
  <c r="F126" i="1"/>
  <c r="G126" i="1" s="1"/>
  <c r="G126" i="22"/>
  <c r="G126" i="20"/>
  <c r="G127" i="20"/>
  <c r="G125" i="19"/>
  <c r="G126" i="17"/>
  <c r="G125" i="1"/>
  <c r="F126" i="31"/>
  <c r="G126" i="31" s="1"/>
  <c r="G125" i="31"/>
  <c r="F127" i="19"/>
  <c r="F127" i="18"/>
  <c r="F126" i="18"/>
  <c r="G111" i="37"/>
  <c r="F125" i="22"/>
  <c r="F127" i="22"/>
  <c r="G110" i="31"/>
  <c r="G109" i="19"/>
  <c r="G110" i="19"/>
  <c r="G108" i="31"/>
  <c r="G109" i="31"/>
  <c r="G108" i="22"/>
  <c r="G109" i="22"/>
  <c r="G108" i="20"/>
  <c r="G110" i="20"/>
  <c r="G109" i="20"/>
  <c r="G110" i="18"/>
  <c r="G108" i="18"/>
  <c r="G109" i="18"/>
  <c r="G108" i="17"/>
  <c r="G110" i="17"/>
  <c r="G109" i="17"/>
  <c r="G109" i="1"/>
  <c r="G108" i="1"/>
  <c r="G110" i="1"/>
  <c r="E30" i="40" l="1"/>
  <c r="G128" i="20"/>
  <c r="F132" i="20" s="1"/>
  <c r="E24" i="40" s="1"/>
  <c r="G125" i="22"/>
  <c r="G127" i="22"/>
  <c r="G127" i="19"/>
  <c r="G127" i="18"/>
  <c r="G126" i="18"/>
  <c r="G128" i="17"/>
  <c r="F132" i="17" s="1"/>
  <c r="E15" i="40" s="1"/>
  <c r="G128" i="1"/>
  <c r="F132" i="1" s="1"/>
  <c r="E12" i="40" s="1"/>
  <c r="G128" i="31"/>
  <c r="E137" i="31" s="1"/>
  <c r="E27" i="40" s="1"/>
  <c r="G111" i="19"/>
  <c r="G117" i="19" s="1"/>
  <c r="G111" i="31"/>
  <c r="G115" i="31" s="1"/>
  <c r="G111" i="22"/>
  <c r="G111" i="18"/>
  <c r="G111" i="20"/>
  <c r="G111" i="17"/>
  <c r="G111" i="1"/>
  <c r="G128" i="19" l="1"/>
  <c r="F132" i="19" s="1"/>
  <c r="E21" i="40" s="1"/>
  <c r="G128" i="22"/>
  <c r="F132" i="22" s="1"/>
  <c r="E9" i="40" s="1"/>
  <c r="G128" i="18"/>
  <c r="F132" i="18" s="1"/>
  <c r="E18" i="40" s="1"/>
  <c r="G116" i="1"/>
  <c r="G115" i="1"/>
  <c r="G118" i="37"/>
  <c r="G120" i="37" s="1"/>
  <c r="G116" i="19"/>
  <c r="G115" i="19"/>
  <c r="G116" i="31"/>
  <c r="G117" i="31"/>
  <c r="G115" i="22"/>
  <c r="G116" i="22"/>
  <c r="G117" i="22"/>
  <c r="G116" i="18"/>
  <c r="G115" i="18"/>
  <c r="G117" i="18"/>
  <c r="G116" i="20"/>
  <c r="G117" i="20"/>
  <c r="G115" i="20"/>
  <c r="G117" i="17"/>
  <c r="G115" i="17"/>
  <c r="G116" i="17"/>
  <c r="G117" i="1"/>
  <c r="G118" i="19" l="1"/>
  <c r="G120" i="19" s="1"/>
  <c r="E132" i="19" s="1"/>
  <c r="D137" i="37"/>
  <c r="G118" i="31"/>
  <c r="G120" i="31" s="1"/>
  <c r="G118" i="18"/>
  <c r="G120" i="18" s="1"/>
  <c r="E132" i="18" s="1"/>
  <c r="G118" i="1"/>
  <c r="G120" i="1" s="1"/>
  <c r="G118" i="22"/>
  <c r="G118" i="20"/>
  <c r="G120" i="20" s="1"/>
  <c r="E132" i="20" s="1"/>
  <c r="G118" i="17"/>
  <c r="G120" i="17" s="1"/>
  <c r="E132" i="17" s="1"/>
  <c r="G132" i="20" l="1"/>
  <c r="G133" i="20" s="1"/>
  <c r="D24" i="40"/>
  <c r="G24" i="40" s="1"/>
  <c r="H24" i="40" s="1"/>
  <c r="D21" i="40"/>
  <c r="G21" i="40" s="1"/>
  <c r="H21" i="40" s="1"/>
  <c r="G132" i="19"/>
  <c r="G133" i="19" s="1"/>
  <c r="G132" i="18"/>
  <c r="G133" i="18" s="1"/>
  <c r="D18" i="40"/>
  <c r="G18" i="40" s="1"/>
  <c r="H18" i="40" s="1"/>
  <c r="G132" i="17"/>
  <c r="G133" i="17" s="1"/>
  <c r="D15" i="40"/>
  <c r="G15" i="40" s="1"/>
  <c r="H15" i="40" s="1"/>
  <c r="D30" i="40"/>
  <c r="G30" i="40" s="1"/>
  <c r="H30" i="40" s="1"/>
  <c r="G137" i="37"/>
  <c r="G138" i="37" s="1"/>
  <c r="D137" i="31"/>
  <c r="G120" i="22"/>
  <c r="E132" i="22" s="1"/>
  <c r="E132" i="1"/>
  <c r="D27" i="40" l="1"/>
  <c r="G27" i="40" s="1"/>
  <c r="H27" i="40" s="1"/>
  <c r="G137" i="31"/>
  <c r="G132" i="1"/>
  <c r="D12" i="40"/>
  <c r="G12" i="40" s="1"/>
  <c r="H12" i="40" s="1"/>
  <c r="G132" i="22"/>
  <c r="G133" i="22" s="1"/>
  <c r="D9" i="40"/>
  <c r="G9" i="40" s="1"/>
  <c r="H9" i="40" s="1"/>
  <c r="G138" i="31"/>
  <c r="G133" i="1"/>
  <c r="I32" i="40" l="1"/>
</calcChain>
</file>

<file path=xl/comments1.xml><?xml version="1.0" encoding="utf-8"?>
<comments xmlns="http://schemas.openxmlformats.org/spreadsheetml/2006/main">
  <authors>
    <author>Jurídico</author>
  </authors>
  <commentList>
    <comment ref="A127" authorId="0" shapeId="0">
      <text>
        <r>
          <rPr>
            <b/>
            <sz val="9"/>
            <color indexed="81"/>
            <rFont val="Segoe UI"/>
            <family val="2"/>
          </rPr>
          <t>Após 22hs</t>
        </r>
      </text>
    </comment>
  </commentList>
</comments>
</file>

<file path=xl/comments2.xml><?xml version="1.0" encoding="utf-8"?>
<comments xmlns="http://schemas.openxmlformats.org/spreadsheetml/2006/main">
  <authors>
    <author>Jurídico</author>
  </authors>
  <commentList>
    <comment ref="A127" authorId="0" shapeId="0">
      <text>
        <r>
          <rPr>
            <b/>
            <sz val="9"/>
            <color indexed="81"/>
            <rFont val="Segoe UI"/>
            <family val="2"/>
          </rPr>
          <t>Após 22hs</t>
        </r>
      </text>
    </comment>
  </commentList>
</comments>
</file>

<file path=xl/comments3.xml><?xml version="1.0" encoding="utf-8"?>
<comments xmlns="http://schemas.openxmlformats.org/spreadsheetml/2006/main">
  <authors>
    <author>Jurídico</author>
  </authors>
  <commentList>
    <comment ref="A127" authorId="0" shapeId="0">
      <text>
        <r>
          <rPr>
            <b/>
            <sz val="9"/>
            <color indexed="81"/>
            <rFont val="Segoe UI"/>
            <family val="2"/>
          </rPr>
          <t>Após 22hs</t>
        </r>
      </text>
    </comment>
  </commentList>
</comments>
</file>

<file path=xl/comments4.xml><?xml version="1.0" encoding="utf-8"?>
<comments xmlns="http://schemas.openxmlformats.org/spreadsheetml/2006/main">
  <authors>
    <author>Jurídico</author>
  </authors>
  <commentList>
    <comment ref="A127" authorId="0" shapeId="0">
      <text>
        <r>
          <rPr>
            <b/>
            <sz val="9"/>
            <color indexed="81"/>
            <rFont val="Segoe UI"/>
            <family val="2"/>
          </rPr>
          <t>Após 22hs</t>
        </r>
      </text>
    </comment>
  </commentList>
</comments>
</file>

<file path=xl/comments5.xml><?xml version="1.0" encoding="utf-8"?>
<comments xmlns="http://schemas.openxmlformats.org/spreadsheetml/2006/main">
  <authors>
    <author>Jurídico</author>
  </authors>
  <commentList>
    <comment ref="A127" authorId="0" shapeId="0">
      <text>
        <r>
          <rPr>
            <b/>
            <sz val="9"/>
            <color indexed="81"/>
            <rFont val="Segoe UI"/>
            <family val="2"/>
          </rPr>
          <t>Após 22hs</t>
        </r>
      </text>
    </comment>
  </commentList>
</comments>
</file>

<file path=xl/comments6.xml><?xml version="1.0" encoding="utf-8"?>
<comments xmlns="http://schemas.openxmlformats.org/spreadsheetml/2006/main">
  <authors>
    <author>Jurídico</author>
  </authors>
  <commentList>
    <comment ref="A127" authorId="0" shapeId="0">
      <text>
        <r>
          <rPr>
            <b/>
            <sz val="9"/>
            <color indexed="81"/>
            <rFont val="Segoe UI"/>
            <family val="2"/>
          </rPr>
          <t>Após 22hs</t>
        </r>
      </text>
    </comment>
  </commentList>
</comments>
</file>

<file path=xl/comments7.xml><?xml version="1.0" encoding="utf-8"?>
<comments xmlns="http://schemas.openxmlformats.org/spreadsheetml/2006/main">
  <authors>
    <author>Jurídico</author>
  </authors>
  <commentList>
    <comment ref="A127" authorId="0" shapeId="0">
      <text>
        <r>
          <rPr>
            <b/>
            <sz val="9"/>
            <color indexed="81"/>
            <rFont val="Segoe UI"/>
            <family val="2"/>
          </rPr>
          <t>Após 22hs</t>
        </r>
      </text>
    </comment>
  </commentList>
</comments>
</file>

<file path=xl/comments8.xml><?xml version="1.0" encoding="utf-8"?>
<comments xmlns="http://schemas.openxmlformats.org/spreadsheetml/2006/main">
  <authors>
    <author>Jurídico</author>
  </authors>
  <commentList>
    <comment ref="A127" authorId="0" shapeId="0">
      <text>
        <r>
          <rPr>
            <b/>
            <sz val="9"/>
            <color indexed="81"/>
            <rFont val="Segoe UI"/>
            <family val="2"/>
          </rPr>
          <t>Após 22hs</t>
        </r>
      </text>
    </comment>
  </commentList>
</comments>
</file>

<file path=xl/sharedStrings.xml><?xml version="1.0" encoding="utf-8"?>
<sst xmlns="http://schemas.openxmlformats.org/spreadsheetml/2006/main" count="1919" uniqueCount="212">
  <si>
    <t>PLANILHA DE CUSTOS E FORMAÇÃO DE PREÇOS</t>
  </si>
  <si>
    <t>Razão Social:</t>
  </si>
  <si>
    <t>CNPJ:</t>
  </si>
  <si>
    <t>Pregão n°:</t>
  </si>
  <si>
    <t>Data:</t>
  </si>
  <si>
    <t>DISCRIMINAÇÃO DOS SERVIÇOS</t>
  </si>
  <si>
    <t>A</t>
  </si>
  <si>
    <t xml:space="preserve">Data de apresentação da proposta (dia/mês/ano) </t>
  </si>
  <si>
    <t>B</t>
  </si>
  <si>
    <t xml:space="preserve">Município/UF </t>
  </si>
  <si>
    <t>C</t>
  </si>
  <si>
    <t>Ano Acordo, Convenção ou Sentença Normativa em Dissídio Coletivo</t>
  </si>
  <si>
    <t>D</t>
  </si>
  <si>
    <t>No. Registro acordo convenção coletiva</t>
  </si>
  <si>
    <t>E</t>
  </si>
  <si>
    <r>
      <t>N</t>
    </r>
    <r>
      <rPr>
        <strike/>
        <sz val="8"/>
        <rFont val="Arial"/>
        <family val="2"/>
      </rPr>
      <t>º</t>
    </r>
    <r>
      <rPr>
        <sz val="8"/>
        <rFont val="Arial"/>
        <family val="2"/>
      </rPr>
      <t xml:space="preserve"> de meses de execução contratual</t>
    </r>
  </si>
  <si>
    <t>IDENTIFICAÇÃO DO SERVIÇO</t>
  </si>
  <si>
    <t>Unidade</t>
  </si>
  <si>
    <t>Tipo de Serviço</t>
  </si>
  <si>
    <t>Quantidade a contratar</t>
  </si>
  <si>
    <t>Postos</t>
  </si>
  <si>
    <t>Servente de Limpeza</t>
  </si>
  <si>
    <t>DADOS COMPLEMENTARES PARA CUSTOS REFERENTES À MÃO DE OBRA</t>
  </si>
  <si>
    <t>Salário Normativo da categoria Profissional Vigente</t>
  </si>
  <si>
    <t>Categoria profissional</t>
  </si>
  <si>
    <t>Data-base da categoria</t>
  </si>
  <si>
    <t>01/01/2022</t>
  </si>
  <si>
    <t>MÓDULO 1 - COMPOSIÇÃO DA REMUNERAÇÃO</t>
  </si>
  <si>
    <t>Composição da Remuneração:</t>
  </si>
  <si>
    <t>%</t>
  </si>
  <si>
    <t>Valor (R$)</t>
  </si>
  <si>
    <t>Salário Base</t>
  </si>
  <si>
    <t>Adicionais (especificar)</t>
  </si>
  <si>
    <t>*Adicionais de horas extras e noturno extra em planilha à parte</t>
  </si>
  <si>
    <t xml:space="preserve">Valor Total da Remuneração: </t>
  </si>
  <si>
    <t>MÓDULO 2 - ENCARGOS SOCIAIS E TRABALHISTAS INCIDENTES SOBRE A REMUNERAÇÃO</t>
  </si>
  <si>
    <t>Grupo 2.1</t>
  </si>
  <si>
    <t>Encargos Previdenciários e FGTS</t>
  </si>
  <si>
    <t>INSS</t>
  </si>
  <si>
    <t>SESI ou SESC</t>
  </si>
  <si>
    <t>SENAI ou SENAC</t>
  </si>
  <si>
    <t>INCRA</t>
  </si>
  <si>
    <t>Salário educação</t>
  </si>
  <si>
    <t>F</t>
  </si>
  <si>
    <t>FGTS</t>
  </si>
  <si>
    <t>G</t>
  </si>
  <si>
    <r>
      <t xml:space="preserve">RAT (Risco Ambiental do Trabalho) x FAP </t>
    </r>
    <r>
      <rPr>
        <sz val="8"/>
        <color indexed="10"/>
        <rFont val="Arial"/>
        <family val="2"/>
      </rPr>
      <t>(no máximo 2,00%)</t>
    </r>
  </si>
  <si>
    <t>H</t>
  </si>
  <si>
    <t>SEBRAE</t>
  </si>
  <si>
    <t xml:space="preserve">Valor Total dos encargos previdenciários e FGTS: </t>
  </si>
  <si>
    <t>Grupo 2.2</t>
  </si>
  <si>
    <t>13º Salário e Afastamentos</t>
  </si>
  <si>
    <t>13º Salário</t>
  </si>
  <si>
    <t>Férias</t>
  </si>
  <si>
    <t>Adicional de férias (1/3)</t>
  </si>
  <si>
    <t>Aviso prévio trabalhado *(1)</t>
  </si>
  <si>
    <t>Ausência por doença *(2)</t>
  </si>
  <si>
    <t>Licença Paternidade *(3)</t>
  </si>
  <si>
    <t>Ausências Legais *(4)</t>
  </si>
  <si>
    <t>Ausência por acidente de trabalho *(5)</t>
  </si>
  <si>
    <t>J</t>
  </si>
  <si>
    <t>Outros (especificar)</t>
  </si>
  <si>
    <t xml:space="preserve">Subtotal: </t>
  </si>
  <si>
    <t>K</t>
  </si>
  <si>
    <t>Incidência do grupo 2.1 sobre o grupo 2.2</t>
  </si>
  <si>
    <t xml:space="preserve">Valor total do 13º Salário e Afastamentos: </t>
  </si>
  <si>
    <t>Grupo 2.3</t>
  </si>
  <si>
    <t xml:space="preserve">Afastamento Maternidade </t>
  </si>
  <si>
    <t>Afastamento Maternidade *(6)</t>
  </si>
  <si>
    <t>Férias sobre licença maternidade *(7)</t>
  </si>
  <si>
    <t>Incidência do grupo 2.1 sobre o grupo 2.3</t>
  </si>
  <si>
    <t xml:space="preserve">Valor total do Afastamento Maternidade: </t>
  </si>
  <si>
    <t>Grupo 2.4</t>
  </si>
  <si>
    <t>Provisão para Rescisão</t>
  </si>
  <si>
    <t>Aviso Prévio Indenizado *(8)</t>
  </si>
  <si>
    <t>Indenização Adicional *(9)</t>
  </si>
  <si>
    <t>Indenização (rescisão sem justa causa - multa de 40% do FGTS) *(10)</t>
  </si>
  <si>
    <t>Incidência do FGTS sobre o aviso prévio indenizado</t>
  </si>
  <si>
    <t>Incidência do FGTS sobre o período médio de afastamento superior a 15 dias motivado por acidente de trabalho</t>
  </si>
  <si>
    <t xml:space="preserve">Valor total da Provisão para Rescisão: </t>
  </si>
  <si>
    <t>QUADRO RESUMO - ENCARGOS SOCIAIS E TRABALHISTAS</t>
  </si>
  <si>
    <t>Encargos Sociais e Trabalhistas</t>
  </si>
  <si>
    <t>2.1</t>
  </si>
  <si>
    <t>2.2</t>
  </si>
  <si>
    <t>2.3</t>
  </si>
  <si>
    <t>Afastamento Maternidade</t>
  </si>
  <si>
    <t>2.4</t>
  </si>
  <si>
    <t xml:space="preserve">Valor Total de encargos sociais e trabalhistas: </t>
  </si>
  <si>
    <t>MÓDULO 3 - BENEFÍCIOS MENSAIS E DIÁRIOS</t>
  </si>
  <si>
    <t>Benefícios Mensais e Diários (deduzida parcela do empregado)</t>
  </si>
  <si>
    <t>Transporte</t>
  </si>
  <si>
    <t>A1</t>
  </si>
  <si>
    <t xml:space="preserve">Auxílio alimentação </t>
  </si>
  <si>
    <t>B1</t>
  </si>
  <si>
    <t>Assistência médica e Familiar</t>
  </si>
  <si>
    <t>Auxílio creche</t>
  </si>
  <si>
    <t xml:space="preserve">Seguro de vida </t>
  </si>
  <si>
    <t>Auxílio Funeral</t>
  </si>
  <si>
    <t>Cesta Básica</t>
  </si>
  <si>
    <t>Assistência odontológica</t>
  </si>
  <si>
    <t>I</t>
  </si>
  <si>
    <t xml:space="preserve">Valor Total de benefícios mensais e diários: </t>
  </si>
  <si>
    <t>MÓDULO 4 - INSUMOS DIVERSOS</t>
  </si>
  <si>
    <t>Insumos Diversos</t>
  </si>
  <si>
    <t>Uniformes</t>
  </si>
  <si>
    <t>EPIs</t>
  </si>
  <si>
    <t>Materiais</t>
  </si>
  <si>
    <t>Equipamentos (ponto eletrônico, outros)</t>
  </si>
  <si>
    <t xml:space="preserve">Valor Total de insumos diversos: </t>
  </si>
  <si>
    <t>VALOR TOTAL DE REMUNERAÇÃO + ENCARGOS SOCIAIS + BENEFÍCIOS + INSUMOS</t>
  </si>
  <si>
    <t>MÓDULO 5 - BONIFICAÇÃO E OUTRAS DESPESAS</t>
  </si>
  <si>
    <t>Bonificações e outras despesas</t>
  </si>
  <si>
    <t>LDI - Lucro e Despesas Indiretas</t>
  </si>
  <si>
    <t>Despesas Administrativas / Operacionais</t>
  </si>
  <si>
    <t>Outras despesas (especificar)</t>
  </si>
  <si>
    <t xml:space="preserve">Valor Total de bonificações e outras despesas: </t>
  </si>
  <si>
    <t>MÓDULO 6 - TRIBUTAÇÃO SOBRE O FATURAMENTO</t>
  </si>
  <si>
    <t>Tributos</t>
  </si>
  <si>
    <t>ISS</t>
  </si>
  <si>
    <t>PIS</t>
  </si>
  <si>
    <t>COFINS</t>
  </si>
  <si>
    <t xml:space="preserve">Valor Total dos tributos: </t>
  </si>
  <si>
    <t>VALOR MENSAL TOTAL POR EMPREGADO</t>
  </si>
  <si>
    <t>7 - PREVISÃO DE ADICIONAL NOTURNO E DE HORAS EXTRAS ANUAL</t>
  </si>
  <si>
    <t>Benefício</t>
  </si>
  <si>
    <t>Previsão (hs) / ano</t>
  </si>
  <si>
    <t>Adicional</t>
  </si>
  <si>
    <t>Valor Base</t>
  </si>
  <si>
    <t xml:space="preserve">Valor com Encargos </t>
  </si>
  <si>
    <t>Valor com Impostos</t>
  </si>
  <si>
    <t>A - Hora extra (dias úteis)</t>
  </si>
  <si>
    <t>B - Hora extra (repouso/feriado)</t>
  </si>
  <si>
    <t>C - Hora extra noturna</t>
  </si>
  <si>
    <t xml:space="preserve">Valor Total de Adicional Noturno e de Horas Extras: </t>
  </si>
  <si>
    <t>QUADRO RESUMO DO VALOR MENSAL DO SERVIÇO</t>
  </si>
  <si>
    <t>ITEM</t>
  </si>
  <si>
    <t>DESCRIÇÃO</t>
  </si>
  <si>
    <t>QUANT. DE EMPREGADO PARA O SERVIÇO</t>
  </si>
  <si>
    <t>VALOR PROPOSTO POR EMPREGADO</t>
  </si>
  <si>
    <t>VALOR TOTAL DO SERVIÇO</t>
  </si>
  <si>
    <t xml:space="preserve"> *(1) Redução de 7 dias ou de 2h por dia. (Percentual relativo a contrato de 12 meses</t>
  </si>
  <si>
    <t>*(2) Estimativa de 5 dias de licença por ano</t>
  </si>
  <si>
    <t>*(3) Estimativa de 1,5% dos funcionários usufruindo 5 dias de licença por ano</t>
  </si>
  <si>
    <t>*(4) Estimativa de 1 ausência por ano</t>
  </si>
  <si>
    <t>*(5) Estimativa de 1 licença de 15 dias por ano para 8% dos funcionários</t>
  </si>
  <si>
    <t>*(6) Estimativa de 2% dos funcionários usufruindo de 4 meses de licença por ano</t>
  </si>
  <si>
    <t>*(7) Estimativa de 2% dos funcionários usufruindo de 4 meses de licença por ano</t>
  </si>
  <si>
    <t xml:space="preserve"> *(8) Estimativa de que 5% dos funcionários serão substituídos em um ano.</t>
  </si>
  <si>
    <t xml:space="preserve"> *(9) Estimativa de que 2% dos funcionários serão demitidos com indenização adicional.</t>
  </si>
  <si>
    <t xml:space="preserve"> *(10) Multa de 40% do FGTS em relação aos trabalhadores contratados.</t>
  </si>
  <si>
    <t>Auxiliar de Manutenção Predial</t>
  </si>
  <si>
    <t>Recepcionista</t>
  </si>
  <si>
    <t>Assistente Administrativo I</t>
  </si>
  <si>
    <t>Assistente Administrativo - Museu Histórico</t>
  </si>
  <si>
    <t>Copeiro</t>
  </si>
  <si>
    <t>Motorista Executivo I</t>
  </si>
  <si>
    <t>8 - PREVISÃO DE DIÁRIAS E INDENIZAÇÃO DE ALIMENTAÇÃO ANUAL</t>
  </si>
  <si>
    <t>Antecipações</t>
  </si>
  <si>
    <t xml:space="preserve">Valor Total de previsão de diárias e indenização de alimentação: </t>
  </si>
  <si>
    <t>ITEM 1</t>
  </si>
  <si>
    <t>CARGA HORÁRIA</t>
  </si>
  <si>
    <t>VALOR MENSAL (ESTIMADO)</t>
  </si>
  <si>
    <t>VALOR ANUAL (ESTIMADO)</t>
  </si>
  <si>
    <t>150h</t>
  </si>
  <si>
    <t>ITEM 2</t>
  </si>
  <si>
    <t>ITEM 3</t>
  </si>
  <si>
    <t>ITEM 4</t>
  </si>
  <si>
    <t>ITEM 5</t>
  </si>
  <si>
    <t>ITEM 6</t>
  </si>
  <si>
    <t>ITEM 7</t>
  </si>
  <si>
    <t>ITEM 8</t>
  </si>
  <si>
    <t>VALOR CONTRATUAL TOTAL DOS SERVIÇO COM HORAS EXTRAS, NOTURNAS E DIÁRIAS/INDENIZAÇÕES</t>
  </si>
  <si>
    <t>Salário-mínimo vigente</t>
  </si>
  <si>
    <t>Adicional de insalubridade</t>
  </si>
  <si>
    <t>Adicional de periculosidade</t>
  </si>
  <si>
    <r>
      <t xml:space="preserve">Desconto legal sobre transporte </t>
    </r>
    <r>
      <rPr>
        <sz val="8"/>
        <color rgb="FFFF0000"/>
        <rFont val="Arial"/>
        <family val="2"/>
      </rPr>
      <t>(máximo de 6% sobre o salário base)</t>
    </r>
  </si>
  <si>
    <r>
      <t xml:space="preserve">Desconto Legal sobre auxilio alimentação </t>
    </r>
    <r>
      <rPr>
        <sz val="8"/>
        <color rgb="FFFF0000"/>
        <rFont val="Arial"/>
        <family val="2"/>
      </rPr>
      <t>(até 20%)</t>
    </r>
  </si>
  <si>
    <r>
      <t>Desconto Legal sobre auxilio alimentação</t>
    </r>
    <r>
      <rPr>
        <sz val="8"/>
        <color rgb="FFFF0000"/>
        <rFont val="Arial"/>
        <family val="2"/>
      </rPr>
      <t xml:space="preserve"> (até 20%)</t>
    </r>
  </si>
  <si>
    <r>
      <t>Desconto legal sobre transporte</t>
    </r>
    <r>
      <rPr>
        <sz val="8"/>
        <color rgb="FFFF0000"/>
        <rFont val="Arial"/>
        <family val="2"/>
      </rPr>
      <t xml:space="preserve"> (máximo de 6% sobre o salário base)</t>
    </r>
  </si>
  <si>
    <t>SENAC</t>
  </si>
  <si>
    <t>SESC</t>
  </si>
  <si>
    <t>Valor com Impostos e Bonificações</t>
  </si>
  <si>
    <t xml:space="preserve">RAT (Risco Ambiental do Trabalho) x FAP </t>
  </si>
  <si>
    <t>Indenização para custeio de viagens</t>
  </si>
  <si>
    <t>VALOR MENSAL ESTIMADO HORAS EXTRAS</t>
  </si>
  <si>
    <t>VALOR MENSAL ESTIMADO - INDENIZAÇÕES PARA CUSTEIO DE VIAGENS</t>
  </si>
  <si>
    <t>Valor c/ Bonificações e Outras Despesas</t>
  </si>
  <si>
    <t>Valor c/ Bonificações e  Impostos</t>
  </si>
  <si>
    <t>Valor Anual Estimado (Base de cálculo)</t>
  </si>
  <si>
    <t>8 - PREVISÃO ANUAL DE INDENIZAÇÕES PARA CUSTEIO DE VIAGENS</t>
  </si>
  <si>
    <t>VALOR ESTIMADO ANUAL DO SERVIÇO</t>
  </si>
  <si>
    <t>QUADRO RESUMO DO VALOR ESTIMADO MENSAL DO SERVIÇO</t>
  </si>
  <si>
    <t>VALOR TOTAL ESTIMADO MENSAL DO SERVIÇO</t>
  </si>
  <si>
    <t>VALOR ESTIMADO HORAS EXTRAS</t>
  </si>
  <si>
    <t>VALOR ESTIMADO PARA CUSTEIO DE VIAGENS</t>
  </si>
  <si>
    <t>Assistente Administrativo - MHMTT</t>
  </si>
  <si>
    <t>QTD</t>
  </si>
  <si>
    <t>Motorista Executivo II</t>
  </si>
  <si>
    <t>Valor Anual Estimado (Base de Cálculo)</t>
  </si>
  <si>
    <t>Valor com Bonificações e Outras Despesas</t>
  </si>
  <si>
    <t>VALOR ESTIMADO PARA CUSTEIO DE VIAGENS (NÃO SE APLICA)</t>
  </si>
  <si>
    <t>RESUMO DE CUSTOS CONTRATUAIS</t>
  </si>
  <si>
    <t>SERVIÇOS DE COPEIRAGEM</t>
  </si>
  <si>
    <t>SERVIÇOS DE LIMPEZA COM INSALUBRIDADE 40%</t>
  </si>
  <si>
    <t>SERVIÇOS DE MANUTENÇÃO PREDIAL</t>
  </si>
  <si>
    <t>SERVIÇOS DE RECEPCIONISTA</t>
  </si>
  <si>
    <t>SERVIÇOS DE AUXILIAR ADMINISTRATIVO</t>
  </si>
  <si>
    <t>SERVIÇOS DE AUXILIAR ADMINISTRATIVO COM INSALUBRIDADE 20%</t>
  </si>
  <si>
    <t>SERVIÇOS DE CHOFERAGEM</t>
  </si>
  <si>
    <t>SERVIÇOS DE CHOFERAGEM COM 30% PERICULOSIDADE</t>
  </si>
  <si>
    <t>12 meses prorrogáveis até vigência decenal</t>
  </si>
  <si>
    <t>Pregão n°: 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</si>
</sst>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0.000%"/>
    <numFmt numFmtId="166" formatCode="_(* #,##0.000_);_(* \(#,##0.000\);_(* &quot;-&quot;???_);_(@_)"/>
    <numFmt numFmtId="167" formatCode="_(&quot;R$ &quot;* #,##0.00_);_(&quot;R$ &quot;* \(#,##0.00\);_(&quot;R$ &quot;* \-??_);_(@_)"/>
    <numFmt numFmtId="168" formatCode="_(* #,##0.00_);_(* \(#,##0.00\);_(* &quot;-&quot;??_);_(@_)"/>
    <numFmt numFmtId="169" formatCode="&quot;R$ &quot;#,##0.00"/>
    <numFmt numFmtId="172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color theme="0"/>
      <name val="Arial"/>
      <family val="2"/>
    </font>
    <font>
      <b/>
      <sz val="9"/>
      <color indexed="81"/>
      <name val="Segoe UI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99">
    <xf numFmtId="0" fontId="0" fillId="0" borderId="0" xfId="0"/>
    <xf numFmtId="0" fontId="4" fillId="2" borderId="0" xfId="3" applyFont="1" applyFill="1"/>
    <xf numFmtId="0" fontId="5" fillId="0" borderId="5" xfId="3" applyFont="1" applyBorder="1" applyAlignment="1">
      <alignment horizontal="center" vertical="top" wrapText="1"/>
    </xf>
    <xf numFmtId="0" fontId="5" fillId="0" borderId="5" xfId="3" applyFont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top" wrapText="1"/>
    </xf>
    <xf numFmtId="0" fontId="5" fillId="4" borderId="5" xfId="3" applyFont="1" applyFill="1" applyBorder="1" applyAlignment="1">
      <alignment horizontal="center" vertical="top" wrapText="1"/>
    </xf>
    <xf numFmtId="0" fontId="3" fillId="0" borderId="5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5" fillId="0" borderId="5" xfId="4" applyFont="1" applyBorder="1" applyAlignment="1">
      <alignment horizontal="center" vertical="center" wrapText="1"/>
    </xf>
    <xf numFmtId="9" fontId="5" fillId="0" borderId="6" xfId="3" applyNumberFormat="1" applyFont="1" applyBorder="1" applyAlignment="1">
      <alignment horizontal="center"/>
    </xf>
    <xf numFmtId="44" fontId="5" fillId="0" borderId="7" xfId="5" applyFont="1" applyFill="1" applyBorder="1" applyAlignment="1" applyProtection="1">
      <alignment horizontal="center"/>
    </xf>
    <xf numFmtId="10" fontId="5" fillId="0" borderId="6" xfId="3" applyNumberFormat="1" applyFont="1" applyBorder="1" applyAlignment="1">
      <alignment horizontal="center"/>
    </xf>
    <xf numFmtId="44" fontId="3" fillId="5" borderId="7" xfId="5" applyFont="1" applyFill="1" applyBorder="1" applyAlignment="1" applyProtection="1">
      <alignment horizontal="center"/>
    </xf>
    <xf numFmtId="0" fontId="5" fillId="0" borderId="5" xfId="3" applyFont="1" applyBorder="1" applyAlignment="1">
      <alignment horizontal="center"/>
    </xf>
    <xf numFmtId="165" fontId="5" fillId="0" borderId="6" xfId="6" applyNumberFormat="1" applyFont="1" applyFill="1" applyBorder="1" applyAlignment="1" applyProtection="1">
      <alignment horizontal="center"/>
    </xf>
    <xf numFmtId="165" fontId="5" fillId="4" borderId="6" xfId="6" applyNumberFormat="1" applyFont="1" applyFill="1" applyBorder="1" applyAlignment="1" applyProtection="1">
      <alignment horizontal="center"/>
    </xf>
    <xf numFmtId="165" fontId="3" fillId="5" borderId="6" xfId="6" applyNumberFormat="1" applyFont="1" applyFill="1" applyBorder="1" applyAlignment="1" applyProtection="1">
      <alignment horizontal="center"/>
    </xf>
    <xf numFmtId="167" fontId="5" fillId="0" borderId="7" xfId="3" applyNumberFormat="1" applyFont="1" applyBorder="1" applyAlignment="1">
      <alignment horizontal="center"/>
    </xf>
    <xf numFmtId="165" fontId="4" fillId="0" borderId="6" xfId="6" applyNumberFormat="1" applyFont="1" applyFill="1" applyBorder="1" applyAlignment="1" applyProtection="1">
      <alignment horizontal="center"/>
    </xf>
    <xf numFmtId="165" fontId="3" fillId="0" borderId="6" xfId="6" applyNumberFormat="1" applyFont="1" applyFill="1" applyBorder="1" applyAlignment="1" applyProtection="1">
      <alignment horizontal="center"/>
    </xf>
    <xf numFmtId="44" fontId="3" fillId="0" borderId="7" xfId="5" applyFont="1" applyFill="1" applyBorder="1" applyAlignment="1" applyProtection="1">
      <alignment horizontal="center"/>
    </xf>
    <xf numFmtId="165" fontId="3" fillId="5" borderId="6" xfId="3" applyNumberFormat="1" applyFont="1" applyFill="1" applyBorder="1" applyAlignment="1">
      <alignment horizontal="center"/>
    </xf>
    <xf numFmtId="165" fontId="5" fillId="0" borderId="6" xfId="3" applyNumberFormat="1" applyFont="1" applyBorder="1" applyAlignment="1">
      <alignment horizontal="center"/>
    </xf>
    <xf numFmtId="165" fontId="3" fillId="0" borderId="6" xfId="3" applyNumberFormat="1" applyFont="1" applyBorder="1" applyAlignment="1">
      <alignment horizontal="center"/>
    </xf>
    <xf numFmtId="0" fontId="5" fillId="0" borderId="5" xfId="3" applyFont="1" applyBorder="1" applyAlignment="1">
      <alignment horizontal="center" vertical="center"/>
    </xf>
    <xf numFmtId="165" fontId="5" fillId="0" borderId="6" xfId="3" applyNumberFormat="1" applyFont="1" applyBorder="1" applyAlignment="1">
      <alignment horizontal="center" vertical="center"/>
    </xf>
    <xf numFmtId="44" fontId="5" fillId="0" borderId="7" xfId="5" applyFont="1" applyFill="1" applyBorder="1" applyAlignment="1" applyProtection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165" fontId="5" fillId="0" borderId="26" xfId="3" applyNumberFormat="1" applyFont="1" applyBorder="1" applyAlignment="1">
      <alignment horizontal="center" vertical="center"/>
    </xf>
    <xf numFmtId="167" fontId="5" fillId="0" borderId="27" xfId="3" applyNumberFormat="1" applyFont="1" applyBorder="1" applyAlignment="1">
      <alignment horizontal="center" vertical="center"/>
    </xf>
    <xf numFmtId="167" fontId="3" fillId="5" borderId="7" xfId="3" applyNumberFormat="1" applyFont="1" applyFill="1" applyBorder="1" applyAlignment="1">
      <alignment horizontal="center"/>
    </xf>
    <xf numFmtId="44" fontId="3" fillId="5" borderId="34" xfId="5" applyFont="1" applyFill="1" applyBorder="1" applyAlignment="1" applyProtection="1">
      <alignment horizontal="center"/>
    </xf>
    <xf numFmtId="44" fontId="7" fillId="5" borderId="17" xfId="3" applyNumberFormat="1" applyFont="1" applyFill="1" applyBorder="1" applyAlignment="1">
      <alignment vertical="center" wrapText="1"/>
    </xf>
    <xf numFmtId="44" fontId="5" fillId="4" borderId="7" xfId="5" applyFont="1" applyFill="1" applyBorder="1" applyAlignment="1" applyProtection="1">
      <alignment horizontal="center"/>
    </xf>
    <xf numFmtId="165" fontId="7" fillId="5" borderId="6" xfId="2" applyNumberFormat="1" applyFont="1" applyFill="1" applyBorder="1" applyAlignment="1">
      <alignment horizontal="center"/>
    </xf>
    <xf numFmtId="0" fontId="3" fillId="0" borderId="6" xfId="3" applyFont="1" applyBorder="1" applyAlignment="1">
      <alignment horizontal="center" vertical="center"/>
    </xf>
    <xf numFmtId="167" fontId="5" fillId="0" borderId="7" xfId="3" applyNumberFormat="1" applyFont="1" applyBorder="1" applyAlignment="1">
      <alignment horizontal="center" vertical="center"/>
    </xf>
    <xf numFmtId="167" fontId="3" fillId="5" borderId="7" xfId="3" applyNumberFormat="1" applyFont="1" applyFill="1" applyBorder="1" applyAlignment="1">
      <alignment horizontal="center" vertical="center"/>
    </xf>
    <xf numFmtId="44" fontId="3" fillId="5" borderId="44" xfId="5" applyFont="1" applyFill="1" applyBorder="1" applyAlignment="1" applyProtection="1">
      <alignment horizontal="center"/>
    </xf>
    <xf numFmtId="0" fontId="5" fillId="0" borderId="6" xfId="3" applyFont="1" applyBorder="1" applyAlignment="1">
      <alignment horizontal="center"/>
    </xf>
    <xf numFmtId="44" fontId="5" fillId="0" borderId="6" xfId="3" applyNumberFormat="1" applyFont="1" applyBorder="1"/>
    <xf numFmtId="44" fontId="5" fillId="0" borderId="7" xfId="3" applyNumberFormat="1" applyFont="1" applyBorder="1"/>
    <xf numFmtId="0" fontId="5" fillId="0" borderId="42" xfId="3" applyFont="1" applyBorder="1" applyAlignment="1">
      <alignment horizontal="center"/>
    </xf>
    <xf numFmtId="9" fontId="5" fillId="0" borderId="42" xfId="3" applyNumberFormat="1" applyFont="1" applyBorder="1" applyAlignment="1">
      <alignment horizontal="center"/>
    </xf>
    <xf numFmtId="44" fontId="5" fillId="0" borderId="42" xfId="3" applyNumberFormat="1" applyFont="1" applyBorder="1"/>
    <xf numFmtId="0" fontId="5" fillId="2" borderId="0" xfId="3" applyFont="1" applyFill="1"/>
    <xf numFmtId="44" fontId="4" fillId="2" borderId="0" xfId="1" applyFont="1" applyFill="1"/>
    <xf numFmtId="0" fontId="5" fillId="2" borderId="0" xfId="3" applyFont="1" applyFill="1" applyAlignment="1">
      <alignment horizontal="center"/>
    </xf>
    <xf numFmtId="169" fontId="3" fillId="2" borderId="0" xfId="3" applyNumberFormat="1" applyFont="1" applyFill="1" applyAlignment="1">
      <alignment horizontal="center"/>
    </xf>
    <xf numFmtId="166" fontId="5" fillId="2" borderId="0" xfId="3" applyNumberFormat="1" applyFont="1" applyFill="1"/>
    <xf numFmtId="44" fontId="5" fillId="2" borderId="0" xfId="3" applyNumberFormat="1" applyFont="1" applyFill="1"/>
    <xf numFmtId="0" fontId="12" fillId="2" borderId="0" xfId="3" applyFont="1" applyFill="1"/>
    <xf numFmtId="44" fontId="12" fillId="2" borderId="0" xfId="3" applyNumberFormat="1" applyFont="1" applyFill="1"/>
    <xf numFmtId="0" fontId="13" fillId="0" borderId="0" xfId="0" applyFont="1"/>
    <xf numFmtId="0" fontId="14" fillId="2" borderId="0" xfId="3" applyFont="1" applyFill="1"/>
    <xf numFmtId="168" fontId="5" fillId="2" borderId="0" xfId="3" applyNumberFormat="1" applyFont="1" applyFill="1"/>
    <xf numFmtId="0" fontId="4" fillId="0" borderId="0" xfId="3" applyFont="1"/>
    <xf numFmtId="0" fontId="5" fillId="2" borderId="0" xfId="0" applyFont="1" applyFill="1"/>
    <xf numFmtId="0" fontId="15" fillId="2" borderId="0" xfId="3" applyFont="1" applyFill="1"/>
    <xf numFmtId="0" fontId="15" fillId="0" borderId="0" xfId="3" applyFont="1"/>
    <xf numFmtId="0" fontId="3" fillId="0" borderId="5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165" fontId="4" fillId="0" borderId="6" xfId="6" applyNumberFormat="1" applyFont="1" applyFill="1" applyBorder="1" applyAlignment="1" applyProtection="1">
      <alignment horizontal="center" vertical="center"/>
    </xf>
    <xf numFmtId="0" fontId="5" fillId="0" borderId="6" xfId="3" applyFont="1" applyBorder="1" applyAlignment="1">
      <alignment horizontal="center" vertical="center"/>
    </xf>
    <xf numFmtId="9" fontId="5" fillId="0" borderId="6" xfId="3" applyNumberFormat="1" applyFont="1" applyBorder="1" applyAlignment="1">
      <alignment horizontal="center" vertical="center"/>
    </xf>
    <xf numFmtId="44" fontId="5" fillId="0" borderId="6" xfId="3" applyNumberFormat="1" applyFont="1" applyBorder="1" applyAlignment="1">
      <alignment vertical="center"/>
    </xf>
    <xf numFmtId="44" fontId="5" fillId="0" borderId="7" xfId="3" applyNumberFormat="1" applyFont="1" applyBorder="1" applyAlignment="1">
      <alignment vertical="center"/>
    </xf>
    <xf numFmtId="0" fontId="5" fillId="4" borderId="5" xfId="3" applyFont="1" applyFill="1" applyBorder="1" applyAlignment="1">
      <alignment horizontal="center" vertical="center" wrapText="1"/>
    </xf>
    <xf numFmtId="0" fontId="18" fillId="0" borderId="52" xfId="0" applyFont="1" applyBorder="1" applyAlignment="1">
      <alignment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44" fontId="18" fillId="0" borderId="53" xfId="0" applyNumberFormat="1" applyFont="1" applyBorder="1" applyAlignment="1">
      <alignment horizontal="justify" vertical="center" wrapText="1"/>
    </xf>
    <xf numFmtId="44" fontId="17" fillId="7" borderId="44" xfId="0" applyNumberFormat="1" applyFont="1" applyFill="1" applyBorder="1" applyAlignment="1">
      <alignment horizontal="center" vertical="center"/>
    </xf>
    <xf numFmtId="44" fontId="0" fillId="0" borderId="0" xfId="0" applyNumberFormat="1"/>
    <xf numFmtId="9" fontId="5" fillId="0" borderId="6" xfId="2" applyFont="1" applyFill="1" applyBorder="1" applyAlignment="1" applyProtection="1">
      <alignment horizontal="center" vertical="center"/>
    </xf>
    <xf numFmtId="9" fontId="5" fillId="0" borderId="6" xfId="2" applyFont="1" applyFill="1" applyBorder="1" applyAlignment="1" applyProtection="1">
      <alignment horizontal="center"/>
    </xf>
    <xf numFmtId="0" fontId="3" fillId="8" borderId="6" xfId="3" applyFont="1" applyFill="1" applyBorder="1" applyProtection="1">
      <protection locked="0"/>
    </xf>
    <xf numFmtId="44" fontId="5" fillId="8" borderId="7" xfId="5" applyFont="1" applyFill="1" applyBorder="1" applyAlignment="1" applyProtection="1">
      <alignment horizontal="center"/>
      <protection locked="0"/>
    </xf>
    <xf numFmtId="165" fontId="5" fillId="8" borderId="6" xfId="6" applyNumberFormat="1" applyFont="1" applyFill="1" applyBorder="1" applyAlignment="1" applyProtection="1">
      <alignment horizontal="center"/>
      <protection locked="0"/>
    </xf>
    <xf numFmtId="44" fontId="10" fillId="8" borderId="7" xfId="5" applyFont="1" applyFill="1" applyBorder="1" applyAlignment="1" applyProtection="1">
      <alignment horizontal="center"/>
      <protection locked="0"/>
    </xf>
    <xf numFmtId="10" fontId="5" fillId="8" borderId="6" xfId="2" applyNumberFormat="1" applyFont="1" applyFill="1" applyBorder="1" applyAlignment="1" applyProtection="1">
      <alignment horizontal="center"/>
      <protection locked="0"/>
    </xf>
    <xf numFmtId="44" fontId="7" fillId="5" borderId="44" xfId="3" applyNumberFormat="1" applyFont="1" applyFill="1" applyBorder="1" applyAlignment="1">
      <alignment vertical="center" wrapText="1"/>
    </xf>
    <xf numFmtId="44" fontId="5" fillId="0" borderId="42" xfId="3" applyNumberFormat="1" applyFont="1" applyBorder="1" applyAlignment="1">
      <alignment vertical="center"/>
    </xf>
    <xf numFmtId="44" fontId="3" fillId="5" borderId="44" xfId="3" applyNumberFormat="1" applyFont="1" applyFill="1" applyBorder="1"/>
    <xf numFmtId="169" fontId="3" fillId="7" borderId="44" xfId="3" applyNumberFormat="1" applyFont="1" applyFill="1" applyBorder="1" applyAlignment="1">
      <alignment horizontal="center"/>
    </xf>
    <xf numFmtId="10" fontId="5" fillId="0" borderId="42" xfId="3" applyNumberFormat="1" applyFont="1" applyBorder="1" applyAlignment="1">
      <alignment horizontal="center"/>
    </xf>
    <xf numFmtId="0" fontId="3" fillId="0" borderId="6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5" fillId="0" borderId="55" xfId="3" applyFont="1" applyBorder="1" applyAlignment="1">
      <alignment horizontal="center" vertical="center" wrapText="1"/>
    </xf>
    <xf numFmtId="167" fontId="5" fillId="0" borderId="55" xfId="3" applyNumberFormat="1" applyFont="1" applyBorder="1" applyAlignment="1">
      <alignment vertical="center"/>
    </xf>
    <xf numFmtId="0" fontId="5" fillId="0" borderId="55" xfId="3" applyFont="1" applyBorder="1" applyAlignment="1">
      <alignment horizontal="center" vertical="center"/>
    </xf>
    <xf numFmtId="44" fontId="5" fillId="0" borderId="55" xfId="5" applyFont="1" applyFill="1" applyBorder="1" applyAlignment="1" applyProtection="1">
      <alignment horizontal="center" vertical="center"/>
    </xf>
    <xf numFmtId="44" fontId="5" fillId="0" borderId="25" xfId="5" applyFont="1" applyFill="1" applyBorder="1" applyAlignment="1" applyProtection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57" xfId="3" applyFont="1" applyBorder="1" applyAlignment="1">
      <alignment vertical="center" wrapText="1"/>
    </xf>
    <xf numFmtId="0" fontId="5" fillId="0" borderId="57" xfId="3" applyFont="1" applyBorder="1" applyAlignment="1">
      <alignment horizontal="center" vertical="center" wrapText="1"/>
    </xf>
    <xf numFmtId="0" fontId="5" fillId="0" borderId="58" xfId="3" applyFont="1" applyBorder="1" applyAlignment="1">
      <alignment horizontal="center" vertical="center" wrapText="1"/>
    </xf>
    <xf numFmtId="167" fontId="5" fillId="0" borderId="55" xfId="3" applyNumberFormat="1" applyFont="1" applyBorder="1" applyAlignment="1">
      <alignment horizontal="center" vertical="center" wrapText="1"/>
    </xf>
    <xf numFmtId="44" fontId="3" fillId="5" borderId="54" xfId="3" applyNumberFormat="1" applyFont="1" applyFill="1" applyBorder="1"/>
    <xf numFmtId="0" fontId="0" fillId="0" borderId="39" xfId="0" applyBorder="1" applyAlignment="1">
      <alignment horizontal="center"/>
    </xf>
    <xf numFmtId="169" fontId="3" fillId="7" borderId="54" xfId="3" applyNumberFormat="1" applyFont="1" applyFill="1" applyBorder="1" applyAlignment="1">
      <alignment horizontal="center"/>
    </xf>
    <xf numFmtId="0" fontId="5" fillId="0" borderId="21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0" fontId="5" fillId="0" borderId="56" xfId="3" applyFont="1" applyBorder="1" applyAlignment="1">
      <alignment horizontal="center" vertical="center" wrapText="1"/>
    </xf>
    <xf numFmtId="167" fontId="5" fillId="0" borderId="57" xfId="3" applyNumberFormat="1" applyFont="1" applyBorder="1" applyAlignment="1">
      <alignment vertical="center"/>
    </xf>
    <xf numFmtId="0" fontId="5" fillId="0" borderId="57" xfId="3" applyFont="1" applyBorder="1" applyAlignment="1">
      <alignment horizontal="center" vertical="center"/>
    </xf>
    <xf numFmtId="44" fontId="5" fillId="0" borderId="57" xfId="5" applyFont="1" applyFill="1" applyBorder="1" applyAlignment="1" applyProtection="1">
      <alignment horizontal="center" vertical="center"/>
    </xf>
    <xf numFmtId="44" fontId="18" fillId="0" borderId="57" xfId="0" applyNumberFormat="1" applyFont="1" applyBorder="1"/>
    <xf numFmtId="44" fontId="5" fillId="0" borderId="58" xfId="5" applyFont="1" applyFill="1" applyBorder="1" applyAlignment="1" applyProtection="1">
      <alignment horizontal="center" vertical="center"/>
    </xf>
    <xf numFmtId="0" fontId="16" fillId="0" borderId="39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44" fontId="18" fillId="0" borderId="64" xfId="0" applyNumberFormat="1" applyFont="1" applyBorder="1" applyAlignment="1">
      <alignment horizontal="center" vertical="center" wrapText="1"/>
    </xf>
    <xf numFmtId="44" fontId="18" fillId="0" borderId="64" xfId="1" applyFont="1" applyBorder="1" applyAlignment="1">
      <alignment horizontal="center" vertical="center" wrapText="1"/>
    </xf>
    <xf numFmtId="0" fontId="16" fillId="10" borderId="48" xfId="0" applyFont="1" applyFill="1" applyBorder="1" applyAlignment="1">
      <alignment vertical="center" wrapText="1"/>
    </xf>
    <xf numFmtId="0" fontId="18" fillId="9" borderId="49" xfId="0" applyFont="1" applyFill="1" applyBorder="1" applyAlignment="1">
      <alignment horizontal="center" vertical="center" wrapText="1"/>
    </xf>
    <xf numFmtId="0" fontId="18" fillId="9" borderId="50" xfId="0" applyFont="1" applyFill="1" applyBorder="1" applyAlignment="1">
      <alignment horizontal="center" vertical="center" wrapText="1"/>
    </xf>
    <xf numFmtId="0" fontId="18" fillId="9" borderId="51" xfId="0" applyFont="1" applyFill="1" applyBorder="1" applyAlignment="1">
      <alignment horizontal="center" vertical="center" wrapText="1"/>
    </xf>
    <xf numFmtId="0" fontId="18" fillId="9" borderId="44" xfId="0" applyFont="1" applyFill="1" applyBorder="1" applyAlignment="1">
      <alignment horizontal="center" vertical="center" wrapText="1"/>
    </xf>
    <xf numFmtId="44" fontId="17" fillId="0" borderId="54" xfId="0" applyNumberFormat="1" applyFont="1" applyBorder="1" applyAlignment="1">
      <alignment horizontal="justify" vertical="center" wrapText="1"/>
    </xf>
    <xf numFmtId="44" fontId="18" fillId="0" borderId="51" xfId="0" applyNumberFormat="1" applyFont="1" applyBorder="1" applyAlignment="1">
      <alignment horizontal="center" vertical="center" wrapText="1"/>
    </xf>
    <xf numFmtId="0" fontId="3" fillId="8" borderId="8" xfId="3" applyFont="1" applyFill="1" applyBorder="1" applyAlignment="1" applyProtection="1">
      <alignment horizontal="left"/>
      <protection locked="0"/>
    </xf>
    <xf numFmtId="0" fontId="3" fillId="8" borderId="9" xfId="3" applyFont="1" applyFill="1" applyBorder="1" applyAlignment="1" applyProtection="1">
      <alignment horizontal="left"/>
      <protection locked="0"/>
    </xf>
    <xf numFmtId="0" fontId="3" fillId="8" borderId="10" xfId="3" applyFont="1" applyFill="1" applyBorder="1" applyAlignment="1" applyProtection="1">
      <alignment horizontal="left"/>
      <protection locked="0"/>
    </xf>
    <xf numFmtId="0" fontId="3" fillId="8" borderId="11" xfId="3" applyFont="1" applyFill="1" applyBorder="1" applyAlignment="1" applyProtection="1">
      <alignment horizontal="left"/>
      <protection locked="0"/>
    </xf>
    <xf numFmtId="0" fontId="3" fillId="8" borderId="12" xfId="3" applyFont="1" applyFill="1" applyBorder="1" applyAlignment="1" applyProtection="1">
      <alignment horizontal="left"/>
      <protection locked="0"/>
    </xf>
    <xf numFmtId="0" fontId="3" fillId="8" borderId="5" xfId="3" applyFont="1" applyFill="1" applyBorder="1" applyAlignment="1" applyProtection="1">
      <alignment horizontal="left"/>
      <protection locked="0"/>
    </xf>
    <xf numFmtId="0" fontId="3" fillId="8" borderId="6" xfId="3" applyFont="1" applyFill="1" applyBorder="1" applyAlignment="1" applyProtection="1">
      <alignment horizontal="left"/>
      <protection locked="0"/>
    </xf>
    <xf numFmtId="0" fontId="3" fillId="8" borderId="7" xfId="3" applyFont="1" applyFill="1" applyBorder="1" applyAlignment="1" applyProtection="1">
      <alignment horizontal="left"/>
      <protection locked="0"/>
    </xf>
    <xf numFmtId="0" fontId="17" fillId="6" borderId="38" xfId="0" applyFont="1" applyFill="1" applyBorder="1" applyAlignment="1">
      <alignment horizontal="center" vertical="center" wrapText="1"/>
    </xf>
    <xf numFmtId="0" fontId="17" fillId="6" borderId="39" xfId="0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3" fillId="3" borderId="2" xfId="3" applyFont="1" applyFill="1" applyBorder="1" applyAlignment="1">
      <alignment horizontal="center"/>
    </xf>
    <xf numFmtId="0" fontId="3" fillId="3" borderId="3" xfId="3" applyFont="1" applyFill="1" applyBorder="1" applyAlignment="1">
      <alignment horizontal="center"/>
    </xf>
    <xf numFmtId="0" fontId="3" fillId="3" borderId="4" xfId="3" applyFont="1" applyFill="1" applyBorder="1" applyAlignment="1">
      <alignment horizontal="center"/>
    </xf>
    <xf numFmtId="0" fontId="3" fillId="0" borderId="13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4" xfId="3" applyFont="1" applyBorder="1" applyAlignment="1">
      <alignment horizontal="center"/>
    </xf>
    <xf numFmtId="0" fontId="5" fillId="0" borderId="11" xfId="3" applyFont="1" applyBorder="1" applyAlignment="1">
      <alignment horizontal="left" vertical="top" wrapText="1"/>
    </xf>
    <xf numFmtId="0" fontId="5" fillId="0" borderId="9" xfId="3" applyFont="1" applyBorder="1" applyAlignment="1">
      <alignment horizontal="left" vertical="top" wrapText="1"/>
    </xf>
    <xf numFmtId="0" fontId="5" fillId="0" borderId="10" xfId="3" applyFont="1" applyBorder="1" applyAlignment="1">
      <alignment horizontal="left" vertical="top" wrapText="1"/>
    </xf>
    <xf numFmtId="14" fontId="3" fillId="0" borderId="6" xfId="3" applyNumberFormat="1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2" fontId="3" fillId="0" borderId="6" xfId="3" applyNumberFormat="1" applyFont="1" applyBorder="1" applyAlignment="1">
      <alignment horizontal="center" vertical="center" wrapText="1"/>
    </xf>
    <xf numFmtId="2" fontId="7" fillId="0" borderId="7" xfId="3" applyNumberFormat="1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/>
    </xf>
    <xf numFmtId="0" fontId="3" fillId="0" borderId="19" xfId="3" applyFont="1" applyBorder="1" applyAlignment="1">
      <alignment horizontal="center"/>
    </xf>
    <xf numFmtId="0" fontId="3" fillId="0" borderId="20" xfId="3" applyFont="1" applyBorder="1" applyAlignment="1">
      <alignment horizontal="center"/>
    </xf>
    <xf numFmtId="0" fontId="3" fillId="3" borderId="21" xfId="3" applyFont="1" applyFill="1" applyBorder="1" applyAlignment="1">
      <alignment horizontal="center" vertical="center" wrapText="1"/>
    </xf>
    <xf numFmtId="0" fontId="4" fillId="3" borderId="22" xfId="3" applyFont="1" applyFill="1" applyBorder="1" applyAlignment="1">
      <alignment horizontal="center" vertical="center" wrapText="1"/>
    </xf>
    <xf numFmtId="0" fontId="4" fillId="3" borderId="23" xfId="3" applyFont="1" applyFill="1" applyBorder="1" applyAlignment="1">
      <alignment horizontal="center" vertical="center" wrapText="1"/>
    </xf>
    <xf numFmtId="0" fontId="3" fillId="3" borderId="15" xfId="3" applyFont="1" applyFill="1" applyBorder="1" applyAlignment="1">
      <alignment horizontal="center" vertical="center" wrapText="1"/>
    </xf>
    <xf numFmtId="0" fontId="4" fillId="3" borderId="16" xfId="3" applyFont="1" applyFill="1" applyBorder="1" applyAlignment="1">
      <alignment horizontal="center" vertical="center" wrapText="1"/>
    </xf>
    <xf numFmtId="0" fontId="4" fillId="3" borderId="17" xfId="3" applyFont="1" applyFill="1" applyBorder="1" applyAlignment="1">
      <alignment horizontal="center" vertical="center" wrapText="1"/>
    </xf>
    <xf numFmtId="0" fontId="5" fillId="0" borderId="11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10" xfId="3" applyFont="1" applyBorder="1" applyAlignment="1">
      <alignment horizontal="left" vertical="center" wrapText="1"/>
    </xf>
    <xf numFmtId="49" fontId="3" fillId="0" borderId="6" xfId="3" applyNumberFormat="1" applyFont="1" applyBorder="1" applyAlignment="1">
      <alignment horizontal="center" vertical="center" wrapText="1"/>
    </xf>
    <xf numFmtId="49" fontId="4" fillId="0" borderId="7" xfId="3" applyNumberFormat="1" applyFont="1" applyBorder="1" applyAlignment="1">
      <alignment horizontal="center" vertical="center" wrapText="1"/>
    </xf>
    <xf numFmtId="0" fontId="5" fillId="4" borderId="6" xfId="3" applyFont="1" applyFill="1" applyBorder="1" applyAlignment="1">
      <alignment horizontal="left" vertical="top" wrapText="1"/>
    </xf>
    <xf numFmtId="0" fontId="5" fillId="0" borderId="5" xfId="3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3" fillId="4" borderId="6" xfId="3" applyFont="1" applyFill="1" applyBorder="1" applyAlignment="1">
      <alignment horizontal="left" vertical="top" wrapText="1"/>
    </xf>
    <xf numFmtId="0" fontId="5" fillId="0" borderId="6" xfId="3" applyFont="1" applyBorder="1" applyAlignment="1">
      <alignment horizontal="center" vertical="center" wrapText="1"/>
    </xf>
    <xf numFmtId="0" fontId="3" fillId="3" borderId="24" xfId="3" applyFont="1" applyFill="1" applyBorder="1" applyAlignment="1">
      <alignment horizontal="center" vertical="center" wrapText="1"/>
    </xf>
    <xf numFmtId="0" fontId="4" fillId="3" borderId="0" xfId="3" applyFont="1" applyFill="1" applyAlignment="1">
      <alignment horizontal="center" vertical="center" wrapText="1"/>
    </xf>
    <xf numFmtId="0" fontId="4" fillId="3" borderId="25" xfId="3" applyFont="1" applyFill="1" applyBorder="1" applyAlignment="1">
      <alignment horizontal="center" vertical="center" wrapText="1"/>
    </xf>
    <xf numFmtId="0" fontId="4" fillId="0" borderId="6" xfId="3" applyFont="1" applyBorder="1" applyAlignment="1">
      <alignment horizontal="left"/>
    </xf>
    <xf numFmtId="44" fontId="3" fillId="0" borderId="6" xfId="1" applyFont="1" applyFill="1" applyBorder="1" applyAlignment="1" applyProtection="1">
      <alignment horizontal="center" vertical="center" wrapText="1"/>
    </xf>
    <xf numFmtId="44" fontId="4" fillId="0" borderId="7" xfId="1" applyFont="1" applyFill="1" applyBorder="1" applyAlignment="1" applyProtection="1">
      <alignment horizontal="center" vertical="center" wrapText="1"/>
    </xf>
    <xf numFmtId="44" fontId="3" fillId="0" borderId="6" xfId="1" applyFont="1" applyFill="1" applyBorder="1" applyAlignment="1">
      <alignment horizontal="center" vertical="center" wrapText="1"/>
    </xf>
    <xf numFmtId="44" fontId="4" fillId="0" borderId="7" xfId="1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0" borderId="6" xfId="3" applyFont="1" applyBorder="1" applyAlignment="1">
      <alignment horizontal="left"/>
    </xf>
    <xf numFmtId="0" fontId="5" fillId="0" borderId="6" xfId="3" applyFont="1" applyBorder="1" applyAlignment="1">
      <alignment horizontal="left"/>
    </xf>
    <xf numFmtId="0" fontId="5" fillId="0" borderId="11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center" wrapText="1"/>
    </xf>
    <xf numFmtId="0" fontId="5" fillId="0" borderId="10" xfId="4" applyFont="1" applyBorder="1" applyAlignment="1">
      <alignment horizontal="left" vertical="center" wrapText="1"/>
    </xf>
    <xf numFmtId="0" fontId="5" fillId="0" borderId="6" xfId="4" applyFont="1" applyBorder="1" applyAlignment="1">
      <alignment vertical="center" wrapText="1"/>
    </xf>
    <xf numFmtId="0" fontId="5" fillId="0" borderId="8" xfId="4" applyFont="1" applyBorder="1" applyAlignment="1">
      <alignment horizontal="left" vertical="center" wrapText="1"/>
    </xf>
    <xf numFmtId="0" fontId="3" fillId="0" borderId="8" xfId="3" applyFont="1" applyBorder="1" applyAlignment="1">
      <alignment horizontal="right" vertical="center" wrapText="1"/>
    </xf>
    <xf numFmtId="0" fontId="3" fillId="0" borderId="9" xfId="3" applyFont="1" applyBorder="1" applyAlignment="1">
      <alignment horizontal="right" vertical="center" wrapText="1"/>
    </xf>
    <xf numFmtId="0" fontId="4" fillId="0" borderId="10" xfId="3" applyFont="1" applyBorder="1" applyAlignment="1">
      <alignment horizontal="right" vertical="center" wrapText="1"/>
    </xf>
    <xf numFmtId="0" fontId="5" fillId="0" borderId="13" xfId="3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4" xfId="3" applyFont="1" applyBorder="1" applyAlignment="1">
      <alignment horizontal="center"/>
    </xf>
    <xf numFmtId="0" fontId="3" fillId="0" borderId="5" xfId="3" applyFont="1" applyBorder="1" applyAlignment="1">
      <alignment horizontal="right" wrapText="1"/>
    </xf>
    <xf numFmtId="0" fontId="4" fillId="0" borderId="6" xfId="3" applyFont="1" applyBorder="1" applyAlignment="1">
      <alignment horizontal="right" wrapText="1"/>
    </xf>
    <xf numFmtId="0" fontId="3" fillId="0" borderId="5" xfId="3" applyFont="1" applyBorder="1" applyAlignment="1">
      <alignment horizontal="right"/>
    </xf>
    <xf numFmtId="0" fontId="3" fillId="0" borderId="6" xfId="3" applyFont="1" applyBorder="1" applyAlignment="1">
      <alignment horizontal="right"/>
    </xf>
    <xf numFmtId="0" fontId="5" fillId="0" borderId="6" xfId="3" applyFont="1" applyBorder="1" applyAlignment="1">
      <alignment horizontal="left" vertical="center" wrapText="1"/>
    </xf>
    <xf numFmtId="0" fontId="5" fillId="0" borderId="6" xfId="3" applyFont="1" applyBorder="1" applyAlignment="1">
      <alignment horizontal="left" vertical="center"/>
    </xf>
    <xf numFmtId="0" fontId="5" fillId="2" borderId="0" xfId="3" applyFont="1" applyFill="1" applyAlignment="1">
      <alignment horizontal="center"/>
    </xf>
    <xf numFmtId="0" fontId="5" fillId="0" borderId="29" xfId="3" applyFont="1" applyBorder="1" applyAlignment="1">
      <alignment horizontal="left"/>
    </xf>
    <xf numFmtId="0" fontId="5" fillId="0" borderId="30" xfId="3" applyFont="1" applyBorder="1" applyAlignment="1">
      <alignment horizontal="left"/>
    </xf>
    <xf numFmtId="0" fontId="3" fillId="0" borderId="8" xfId="3" applyFont="1" applyBorder="1" applyAlignment="1">
      <alignment horizontal="right"/>
    </xf>
    <xf numFmtId="0" fontId="3" fillId="0" borderId="9" xfId="3" applyFont="1" applyBorder="1" applyAlignment="1">
      <alignment horizontal="right"/>
    </xf>
    <xf numFmtId="0" fontId="3" fillId="0" borderId="10" xfId="3" applyFont="1" applyBorder="1" applyAlignment="1">
      <alignment horizontal="right"/>
    </xf>
    <xf numFmtId="0" fontId="3" fillId="0" borderId="8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3" fillId="0" borderId="12" xfId="3" applyFont="1" applyBorder="1" applyAlignment="1">
      <alignment horizontal="center"/>
    </xf>
    <xf numFmtId="0" fontId="5" fillId="0" borderId="11" xfId="3" applyFont="1" applyBorder="1" applyAlignment="1">
      <alignment horizontal="left"/>
    </xf>
    <xf numFmtId="0" fontId="5" fillId="0" borderId="9" xfId="3" applyFont="1" applyBorder="1" applyAlignment="1">
      <alignment horizontal="left"/>
    </xf>
    <xf numFmtId="0" fontId="5" fillId="0" borderId="10" xfId="3" applyFont="1" applyBorder="1" applyAlignment="1">
      <alignment horizontal="left"/>
    </xf>
    <xf numFmtId="0" fontId="3" fillId="0" borderId="6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right"/>
    </xf>
    <xf numFmtId="0" fontId="3" fillId="0" borderId="24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25" xfId="3" applyFont="1" applyBorder="1" applyAlignment="1">
      <alignment horizontal="center"/>
    </xf>
    <xf numFmtId="0" fontId="3" fillId="3" borderId="49" xfId="3" applyFont="1" applyFill="1" applyBorder="1" applyAlignment="1">
      <alignment horizontal="center" vertical="center" wrapText="1"/>
    </xf>
    <xf numFmtId="0" fontId="3" fillId="3" borderId="50" xfId="3" applyFont="1" applyFill="1" applyBorder="1" applyAlignment="1">
      <alignment horizontal="center" vertical="center" wrapText="1"/>
    </xf>
    <xf numFmtId="0" fontId="3" fillId="0" borderId="31" xfId="3" applyFont="1" applyBorder="1" applyAlignment="1">
      <alignment horizontal="right" wrapText="1"/>
    </xf>
    <xf numFmtId="0" fontId="3" fillId="0" borderId="32" xfId="3" applyFont="1" applyBorder="1" applyAlignment="1">
      <alignment horizontal="right" wrapText="1"/>
    </xf>
    <xf numFmtId="0" fontId="4" fillId="0" borderId="33" xfId="3" applyFont="1" applyBorder="1" applyAlignment="1">
      <alignment horizontal="right" wrapText="1"/>
    </xf>
    <xf numFmtId="0" fontId="3" fillId="0" borderId="35" xfId="3" applyFont="1" applyBorder="1" applyAlignment="1">
      <alignment horizontal="center"/>
    </xf>
    <xf numFmtId="0" fontId="3" fillId="0" borderId="36" xfId="3" applyFont="1" applyBorder="1" applyAlignment="1">
      <alignment horizontal="center"/>
    </xf>
    <xf numFmtId="0" fontId="3" fillId="0" borderId="37" xfId="3" applyFont="1" applyBorder="1" applyAlignment="1">
      <alignment horizontal="center"/>
    </xf>
    <xf numFmtId="0" fontId="3" fillId="0" borderId="11" xfId="3" applyFont="1" applyBorder="1" applyAlignment="1">
      <alignment horizontal="center"/>
    </xf>
    <xf numFmtId="0" fontId="3" fillId="0" borderId="10" xfId="3" applyFont="1" applyBorder="1" applyAlignment="1">
      <alignment horizontal="center"/>
    </xf>
    <xf numFmtId="0" fontId="3" fillId="0" borderId="11" xfId="3" applyFont="1" applyBorder="1" applyAlignment="1">
      <alignment horizontal="left"/>
    </xf>
    <xf numFmtId="0" fontId="3" fillId="0" borderId="9" xfId="3" applyFont="1" applyBorder="1" applyAlignment="1">
      <alignment horizontal="left"/>
    </xf>
    <xf numFmtId="0" fontId="3" fillId="0" borderId="10" xfId="3" applyFont="1" applyBorder="1" applyAlignment="1">
      <alignment horizontal="left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right"/>
    </xf>
    <xf numFmtId="0" fontId="7" fillId="0" borderId="10" xfId="3" applyFont="1" applyBorder="1" applyAlignment="1">
      <alignment horizontal="right"/>
    </xf>
    <xf numFmtId="0" fontId="3" fillId="0" borderId="41" xfId="3" applyFont="1" applyBorder="1" applyAlignment="1">
      <alignment horizontal="center"/>
    </xf>
    <xf numFmtId="0" fontId="3" fillId="0" borderId="42" xfId="3" applyFont="1" applyBorder="1" applyAlignment="1">
      <alignment horizontal="center"/>
    </xf>
    <xf numFmtId="0" fontId="3" fillId="0" borderId="43" xfId="3" applyFont="1" applyBorder="1" applyAlignment="1">
      <alignment horizontal="center"/>
    </xf>
    <xf numFmtId="0" fontId="3" fillId="3" borderId="38" xfId="3" applyFont="1" applyFill="1" applyBorder="1" applyAlignment="1">
      <alignment horizontal="center" vertical="center" wrapText="1"/>
    </xf>
    <xf numFmtId="0" fontId="3" fillId="3" borderId="39" xfId="3" applyFont="1" applyFill="1" applyBorder="1" applyAlignment="1">
      <alignment horizontal="center" vertical="center" wrapText="1"/>
    </xf>
    <xf numFmtId="0" fontId="5" fillId="0" borderId="38" xfId="3" applyFont="1" applyBorder="1" applyAlignment="1">
      <alignment horizontal="center"/>
    </xf>
    <xf numFmtId="0" fontId="5" fillId="0" borderId="39" xfId="3" applyFont="1" applyBorder="1" applyAlignment="1">
      <alignment horizontal="center"/>
    </xf>
    <xf numFmtId="0" fontId="5" fillId="0" borderId="40" xfId="3" applyFont="1" applyBorder="1" applyAlignment="1">
      <alignment horizontal="center"/>
    </xf>
    <xf numFmtId="0" fontId="3" fillId="3" borderId="45" xfId="3" applyFont="1" applyFill="1" applyBorder="1" applyAlignment="1">
      <alignment horizontal="center"/>
    </xf>
    <xf numFmtId="0" fontId="3" fillId="3" borderId="46" xfId="3" applyFont="1" applyFill="1" applyBorder="1" applyAlignment="1">
      <alignment horizontal="center"/>
    </xf>
    <xf numFmtId="0" fontId="3" fillId="3" borderId="47" xfId="3" applyFont="1" applyFill="1" applyBorder="1" applyAlignment="1">
      <alignment horizontal="center"/>
    </xf>
    <xf numFmtId="0" fontId="3" fillId="6" borderId="52" xfId="3" applyFont="1" applyFill="1" applyBorder="1" applyAlignment="1">
      <alignment horizontal="center"/>
    </xf>
    <xf numFmtId="0" fontId="3" fillId="6" borderId="53" xfId="3" applyFont="1" applyFill="1" applyBorder="1" applyAlignment="1">
      <alignment horizontal="center"/>
    </xf>
    <xf numFmtId="0" fontId="3" fillId="6" borderId="38" xfId="3" applyFont="1" applyFill="1" applyBorder="1" applyAlignment="1">
      <alignment horizontal="center"/>
    </xf>
    <xf numFmtId="0" fontId="5" fillId="0" borderId="5" xfId="3" applyFont="1" applyBorder="1" applyAlignment="1">
      <alignment horizontal="left" vertical="center"/>
    </xf>
    <xf numFmtId="0" fontId="5" fillId="0" borderId="5" xfId="3" applyFont="1" applyBorder="1" applyAlignment="1">
      <alignment horizontal="left" vertical="center" wrapText="1"/>
    </xf>
    <xf numFmtId="0" fontId="5" fillId="0" borderId="41" xfId="3" applyFont="1" applyBorder="1" applyAlignment="1">
      <alignment horizontal="left"/>
    </xf>
    <xf numFmtId="0" fontId="5" fillId="0" borderId="42" xfId="3" applyFont="1" applyBorder="1" applyAlignment="1">
      <alignment horizontal="left"/>
    </xf>
    <xf numFmtId="0" fontId="3" fillId="0" borderId="49" xfId="3" applyFont="1" applyBorder="1" applyAlignment="1">
      <alignment horizontal="right"/>
    </xf>
    <xf numFmtId="0" fontId="3" fillId="0" borderId="50" xfId="3" applyFont="1" applyBorder="1" applyAlignment="1">
      <alignment horizontal="right"/>
    </xf>
    <xf numFmtId="0" fontId="3" fillId="3" borderId="15" xfId="3" applyFont="1" applyFill="1" applyBorder="1" applyAlignment="1">
      <alignment horizontal="center"/>
    </xf>
    <xf numFmtId="0" fontId="3" fillId="3" borderId="16" xfId="3" applyFont="1" applyFill="1" applyBorder="1" applyAlignment="1">
      <alignment horizontal="center"/>
    </xf>
    <xf numFmtId="0" fontId="3" fillId="3" borderId="17" xfId="3" applyFont="1" applyFill="1" applyBorder="1" applyAlignment="1">
      <alignment horizontal="center"/>
    </xf>
    <xf numFmtId="0" fontId="5" fillId="0" borderId="62" xfId="3" applyFont="1" applyBorder="1" applyAlignment="1">
      <alignment horizontal="center" vertical="center" wrapText="1"/>
    </xf>
    <xf numFmtId="0" fontId="5" fillId="0" borderId="63" xfId="3" applyFont="1" applyBorder="1" applyAlignment="1">
      <alignment horizontal="center" vertical="center" wrapText="1"/>
    </xf>
    <xf numFmtId="167" fontId="5" fillId="0" borderId="60" xfId="3" applyNumberFormat="1" applyFont="1" applyBorder="1" applyAlignment="1">
      <alignment horizontal="left" vertical="center"/>
    </xf>
    <xf numFmtId="167" fontId="5" fillId="0" borderId="61" xfId="3" applyNumberFormat="1" applyFont="1" applyBorder="1" applyAlignment="1">
      <alignment horizontal="left" vertical="center"/>
    </xf>
    <xf numFmtId="0" fontId="5" fillId="0" borderId="11" xfId="3" applyFont="1" applyBorder="1" applyAlignment="1">
      <alignment horizontal="left" vertical="center"/>
    </xf>
    <xf numFmtId="0" fontId="5" fillId="0" borderId="9" xfId="3" applyFont="1" applyBorder="1" applyAlignment="1">
      <alignment horizontal="left" vertical="center"/>
    </xf>
    <xf numFmtId="0" fontId="5" fillId="0" borderId="10" xfId="3" applyFont="1" applyBorder="1" applyAlignment="1">
      <alignment horizontal="left" vertical="center"/>
    </xf>
    <xf numFmtId="0" fontId="5" fillId="0" borderId="5" xfId="3" applyFont="1" applyBorder="1" applyAlignment="1">
      <alignment horizontal="left"/>
    </xf>
    <xf numFmtId="167" fontId="5" fillId="0" borderId="60" xfId="3" applyNumberFormat="1" applyFont="1" applyBorder="1" applyAlignment="1">
      <alignment horizontal="left" vertical="center" wrapText="1"/>
    </xf>
    <xf numFmtId="167" fontId="5" fillId="0" borderId="61" xfId="3" applyNumberFormat="1" applyFont="1" applyBorder="1" applyAlignment="1">
      <alignment horizontal="left" vertical="center" wrapText="1"/>
    </xf>
    <xf numFmtId="0" fontId="3" fillId="3" borderId="16" xfId="3" applyFont="1" applyFill="1" applyBorder="1" applyAlignment="1">
      <alignment horizontal="center" vertical="center" wrapText="1"/>
    </xf>
    <xf numFmtId="0" fontId="3" fillId="0" borderId="38" xfId="3" applyFont="1" applyBorder="1" applyAlignment="1">
      <alignment horizontal="center"/>
    </xf>
    <xf numFmtId="0" fontId="3" fillId="0" borderId="39" xfId="3" applyFont="1" applyBorder="1" applyAlignment="1">
      <alignment horizontal="center"/>
    </xf>
    <xf numFmtId="0" fontId="3" fillId="0" borderId="40" xfId="3" applyFont="1" applyBorder="1" applyAlignment="1">
      <alignment horizontal="center"/>
    </xf>
    <xf numFmtId="0" fontId="3" fillId="6" borderId="39" xfId="3" applyFont="1" applyFill="1" applyBorder="1" applyAlignment="1">
      <alignment horizontal="center"/>
    </xf>
    <xf numFmtId="0" fontId="3" fillId="6" borderId="59" xfId="3" applyFont="1" applyFill="1" applyBorder="1" applyAlignment="1">
      <alignment horizontal="center"/>
    </xf>
    <xf numFmtId="0" fontId="3" fillId="3" borderId="38" xfId="3" applyFont="1" applyFill="1" applyBorder="1" applyAlignment="1">
      <alignment horizontal="center"/>
    </xf>
    <xf numFmtId="0" fontId="3" fillId="3" borderId="39" xfId="3" applyFont="1" applyFill="1" applyBorder="1" applyAlignment="1">
      <alignment horizontal="center"/>
    </xf>
    <xf numFmtId="0" fontId="3" fillId="3" borderId="40" xfId="3" applyFont="1" applyFill="1" applyBorder="1" applyAlignment="1">
      <alignment horizontal="center"/>
    </xf>
    <xf numFmtId="0" fontId="5" fillId="0" borderId="6" xfId="3" applyFont="1" applyBorder="1" applyAlignment="1">
      <alignment horizontal="left" wrapText="1"/>
    </xf>
    <xf numFmtId="0" fontId="5" fillId="4" borderId="6" xfId="3" applyFont="1" applyFill="1" applyBorder="1" applyAlignment="1">
      <alignment horizontal="left" vertical="center" wrapText="1"/>
    </xf>
    <xf numFmtId="0" fontId="5" fillId="0" borderId="11" xfId="4" applyFont="1" applyBorder="1" applyAlignment="1">
      <alignment vertical="center" wrapText="1"/>
    </xf>
    <xf numFmtId="0" fontId="5" fillId="0" borderId="9" xfId="4" applyFont="1" applyBorder="1" applyAlignment="1">
      <alignment vertical="center" wrapText="1"/>
    </xf>
    <xf numFmtId="0" fontId="5" fillId="0" borderId="10" xfId="4" applyFont="1" applyBorder="1" applyAlignment="1">
      <alignment vertical="center" wrapText="1"/>
    </xf>
    <xf numFmtId="0" fontId="5" fillId="0" borderId="24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25" xfId="3" applyFont="1" applyBorder="1" applyAlignment="1">
      <alignment horizontal="center"/>
    </xf>
    <xf numFmtId="0" fontId="3" fillId="3" borderId="21" xfId="3" applyFont="1" applyFill="1" applyBorder="1" applyAlignment="1">
      <alignment horizontal="center"/>
    </xf>
    <xf numFmtId="0" fontId="3" fillId="3" borderId="22" xfId="3" applyFont="1" applyFill="1" applyBorder="1" applyAlignment="1">
      <alignment horizontal="center"/>
    </xf>
    <xf numFmtId="0" fontId="3" fillId="3" borderId="23" xfId="3" applyFont="1" applyFill="1" applyBorder="1" applyAlignment="1">
      <alignment horizontal="center"/>
    </xf>
    <xf numFmtId="0" fontId="5" fillId="0" borderId="8" xfId="3" applyFont="1" applyBorder="1" applyAlignment="1">
      <alignment horizontal="left" wrapText="1"/>
    </xf>
    <xf numFmtId="0" fontId="5" fillId="0" borderId="10" xfId="3" applyFont="1" applyBorder="1" applyAlignment="1">
      <alignment horizontal="left" wrapText="1"/>
    </xf>
    <xf numFmtId="0" fontId="3" fillId="0" borderId="53" xfId="3" applyFont="1" applyBorder="1" applyAlignment="1">
      <alignment horizontal="right"/>
    </xf>
    <xf numFmtId="164" fontId="5" fillId="0" borderId="6" xfId="8" applyFont="1" applyFill="1" applyBorder="1" applyAlignment="1">
      <alignment horizontal="center" vertical="center"/>
    </xf>
    <xf numFmtId="44" fontId="5" fillId="0" borderId="6" xfId="3" applyNumberFormat="1" applyFont="1" applyBorder="1" applyAlignment="1">
      <alignment horizontal="center" vertical="center"/>
    </xf>
    <xf numFmtId="0" fontId="5" fillId="0" borderId="8" xfId="3" applyFont="1" applyBorder="1" applyAlignment="1">
      <alignment horizontal="left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164" fontId="5" fillId="0" borderId="60" xfId="8" applyFont="1" applyFill="1" applyBorder="1" applyAlignment="1">
      <alignment horizontal="center" vertical="center"/>
    </xf>
    <xf numFmtId="164" fontId="5" fillId="0" borderId="61" xfId="8" applyFont="1" applyFill="1" applyBorder="1" applyAlignment="1">
      <alignment horizontal="center" vertical="center"/>
    </xf>
    <xf numFmtId="0" fontId="3" fillId="8" borderId="6" xfId="3" applyFont="1" applyFill="1" applyBorder="1" applyProtection="1">
      <protection locked="0"/>
    </xf>
  </cellXfs>
  <cellStyles count="12">
    <cellStyle name="Moeda" xfId="1" builtinId="4"/>
    <cellStyle name="Moeda 2" xfId="8"/>
    <cellStyle name="Moeda 3" xfId="10"/>
    <cellStyle name="Moeda 4" xfId="5"/>
    <cellStyle name="Moeda 4 2" xfId="11"/>
    <cellStyle name="Normal" xfId="0" builtinId="0"/>
    <cellStyle name="Normal 2" xfId="7"/>
    <cellStyle name="Normal_Pasta2" xfId="4"/>
    <cellStyle name="Normal_Pr 062012 Telefonista SAMF Ministerio fazenda" xfId="3"/>
    <cellStyle name="Porcentagem" xfId="2" builtinId="5"/>
    <cellStyle name="Porcentagem 2" xfId="9"/>
    <cellStyle name="Porcentagem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C\SYS\desen\nota\Gen98%2309\GEN96%23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z"/>
      <sheetName val="cota"/>
      <sheetName val="tab."/>
      <sheetName val="c.gr"/>
      <sheetName val="enpe."/>
      <sheetName val="div"/>
      <sheetName val="ric."/>
      <sheetName val="prop."/>
      <sheetName val="8905-1"/>
      <sheetName val="8905-2"/>
      <sheetName val="8905-3"/>
      <sheetName val="8905-4"/>
      <sheetName val="8910-1"/>
      <sheetName val="8910-2"/>
      <sheetName val="8915-1"/>
      <sheetName val="8915-2"/>
      <sheetName val="8915-3"/>
      <sheetName val="8920-1"/>
      <sheetName val="8920-2"/>
      <sheetName val="8925-1"/>
      <sheetName val="8930-1"/>
      <sheetName val="8935-1"/>
      <sheetName val="8945-1"/>
      <sheetName val="8950-1"/>
      <sheetName val="8955-1"/>
      <sheetName val="8960-1"/>
      <sheetName val="ANX2"/>
      <sheetName val="rc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dcruz"/>
      <sheetName val="dmari"/>
      <sheetName val="drei"/>
      <sheetName val="pven"/>
      <sheetName val="p cc"/>
      <sheetName val="pcida"/>
      <sheetName val="firmas"/>
      <sheetName val="evolução"/>
      <sheetName val="evolução (2)"/>
      <sheetName val="Extenso Real"/>
      <sheetName val="Modelo"/>
      <sheetName val="MapaFatMai_06"/>
      <sheetName val="DiversosMai_06"/>
      <sheetName val="RecibosMai_06"/>
      <sheetName val="Parametros"/>
      <sheetName val="Gráf1"/>
      <sheetName val="Gráf2"/>
      <sheetName val="Gráf4"/>
      <sheetName val="Módulo1"/>
      <sheetName val="Fat_diversos"/>
      <sheetName val="lote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tabSelected="1" workbookViewId="0">
      <selection activeCell="N32" sqref="N32"/>
    </sheetView>
  </sheetViews>
  <sheetFormatPr defaultRowHeight="15" x14ac:dyDescent="0.25"/>
  <cols>
    <col min="1" max="1" width="17" customWidth="1"/>
    <col min="2" max="2" width="7.5703125" customWidth="1"/>
    <col min="3" max="3" width="3.85546875" customWidth="1"/>
    <col min="4" max="4" width="12.42578125" customWidth="1"/>
    <col min="5" max="5" width="10.5703125" customWidth="1"/>
    <col min="6" max="6" width="11.42578125" customWidth="1"/>
    <col min="7" max="7" width="12.140625" customWidth="1"/>
    <col min="8" max="8" width="12.28515625" customWidth="1"/>
    <col min="9" max="9" width="13.140625" customWidth="1"/>
  </cols>
  <sheetData>
    <row r="2" spans="1:9" x14ac:dyDescent="0.25">
      <c r="A2" s="129" t="s">
        <v>1</v>
      </c>
      <c r="B2" s="130"/>
      <c r="C2" s="130"/>
      <c r="D2" s="130"/>
      <c r="E2" s="130"/>
      <c r="F2" s="130"/>
      <c r="G2" s="131"/>
    </row>
    <row r="3" spans="1:9" x14ac:dyDescent="0.25">
      <c r="A3" s="124" t="s">
        <v>2</v>
      </c>
      <c r="B3" s="125"/>
      <c r="C3" s="125"/>
      <c r="D3" s="126"/>
      <c r="E3" s="79" t="s">
        <v>3</v>
      </c>
      <c r="F3" s="127" t="s">
        <v>4</v>
      </c>
      <c r="G3" s="128"/>
    </row>
    <row r="5" spans="1:9" ht="12.75" customHeight="1" x14ac:dyDescent="0.25">
      <c r="A5" s="135" t="s">
        <v>201</v>
      </c>
      <c r="B5" s="135"/>
      <c r="C5" s="135"/>
      <c r="D5" s="135"/>
      <c r="E5" s="135"/>
      <c r="F5" s="135"/>
      <c r="G5" s="135"/>
      <c r="H5" s="135"/>
      <c r="I5" s="135"/>
    </row>
    <row r="6" spans="1:9" ht="15.75" thickBot="1" x14ac:dyDescent="0.3"/>
    <row r="7" spans="1:9" ht="15.75" thickBot="1" x14ac:dyDescent="0.3">
      <c r="A7" s="117" t="s">
        <v>159</v>
      </c>
      <c r="B7" s="113"/>
      <c r="C7" s="113"/>
      <c r="D7" s="113"/>
      <c r="E7" s="113"/>
      <c r="F7" s="113"/>
      <c r="G7" s="113"/>
      <c r="H7" s="113"/>
      <c r="I7" s="114"/>
    </row>
    <row r="8" spans="1:9" ht="74.25" customHeight="1" thickBot="1" x14ac:dyDescent="0.3">
      <c r="A8" s="118" t="s">
        <v>136</v>
      </c>
      <c r="B8" s="119" t="s">
        <v>160</v>
      </c>
      <c r="C8" s="120" t="s">
        <v>196</v>
      </c>
      <c r="D8" s="120" t="s">
        <v>138</v>
      </c>
      <c r="E8" s="120" t="s">
        <v>193</v>
      </c>
      <c r="F8" s="120" t="s">
        <v>200</v>
      </c>
      <c r="G8" s="119" t="s">
        <v>161</v>
      </c>
      <c r="H8" s="119" t="s">
        <v>162</v>
      </c>
      <c r="I8" s="121"/>
    </row>
    <row r="9" spans="1:9" ht="15.75" thickBot="1" x14ac:dyDescent="0.3">
      <c r="A9" s="71" t="str">
        <f>'I-Copeiragem'!B132</f>
        <v>Copeiro</v>
      </c>
      <c r="B9" s="72" t="s">
        <v>163</v>
      </c>
      <c r="C9" s="73">
        <f>'I-Copeiragem'!D132</f>
        <v>2</v>
      </c>
      <c r="D9" s="115">
        <f>'I-Copeiragem'!E132</f>
        <v>2528.7262013688892</v>
      </c>
      <c r="E9" s="115">
        <f>'I-Copeiragem'!F132</f>
        <v>1210.1675065490385</v>
      </c>
      <c r="F9" s="116">
        <v>0</v>
      </c>
      <c r="G9" s="74">
        <f>C9*D9+E9+F9</f>
        <v>6267.6199092868173</v>
      </c>
      <c r="H9" s="74">
        <f>G9*12</f>
        <v>75211.438911441801</v>
      </c>
      <c r="I9" s="122"/>
    </row>
    <row r="10" spans="1:9" ht="15.75" thickBot="1" x14ac:dyDescent="0.3">
      <c r="A10" s="117" t="s">
        <v>164</v>
      </c>
      <c r="B10" s="113"/>
      <c r="C10" s="113"/>
      <c r="D10" s="113"/>
      <c r="E10" s="113"/>
      <c r="F10" s="113"/>
      <c r="G10" s="113"/>
      <c r="H10" s="113"/>
      <c r="I10" s="114"/>
    </row>
    <row r="11" spans="1:9" ht="81.75" customHeight="1" thickBot="1" x14ac:dyDescent="0.3">
      <c r="A11" s="118" t="s">
        <v>136</v>
      </c>
      <c r="B11" s="119" t="s">
        <v>160</v>
      </c>
      <c r="C11" s="120" t="s">
        <v>196</v>
      </c>
      <c r="D11" s="120" t="s">
        <v>138</v>
      </c>
      <c r="E11" s="120" t="s">
        <v>193</v>
      </c>
      <c r="F11" s="120" t="s">
        <v>200</v>
      </c>
      <c r="G11" s="119" t="s">
        <v>161</v>
      </c>
      <c r="H11" s="119" t="s">
        <v>162</v>
      </c>
      <c r="I11" s="121"/>
    </row>
    <row r="12" spans="1:9" ht="15.75" thickBot="1" x14ac:dyDescent="0.3">
      <c r="A12" s="71" t="str">
        <f>'II-Servente de Limpeza'!B132</f>
        <v>Servente de Limpeza</v>
      </c>
      <c r="B12" s="72" t="s">
        <v>163</v>
      </c>
      <c r="C12" s="73">
        <f>'II-Servente de Limpeza'!D132</f>
        <v>5</v>
      </c>
      <c r="D12" s="115">
        <f>'II-Servente de Limpeza'!E132</f>
        <v>3389.775329968355</v>
      </c>
      <c r="E12" s="115">
        <f>'II-Servente de Limpeza'!F132</f>
        <v>676.30386680496997</v>
      </c>
      <c r="F12" s="116">
        <v>0</v>
      </c>
      <c r="G12" s="74">
        <f>C12*D12+E12+F12</f>
        <v>17625.180516646746</v>
      </c>
      <c r="H12" s="74">
        <f>G12*12</f>
        <v>211502.16619976095</v>
      </c>
      <c r="I12" s="122"/>
    </row>
    <row r="13" spans="1:9" ht="15.75" thickBot="1" x14ac:dyDescent="0.3">
      <c r="A13" s="117" t="s">
        <v>165</v>
      </c>
      <c r="B13" s="113"/>
      <c r="C13" s="113"/>
      <c r="D13" s="113"/>
      <c r="E13" s="113"/>
      <c r="F13" s="113"/>
      <c r="G13" s="113"/>
      <c r="H13" s="113"/>
      <c r="I13" s="114"/>
    </row>
    <row r="14" spans="1:9" ht="85.5" customHeight="1" thickBot="1" x14ac:dyDescent="0.3">
      <c r="A14" s="118" t="s">
        <v>136</v>
      </c>
      <c r="B14" s="119" t="s">
        <v>160</v>
      </c>
      <c r="C14" s="120" t="s">
        <v>196</v>
      </c>
      <c r="D14" s="120" t="s">
        <v>138</v>
      </c>
      <c r="E14" s="120" t="s">
        <v>193</v>
      </c>
      <c r="F14" s="120" t="s">
        <v>200</v>
      </c>
      <c r="G14" s="119" t="s">
        <v>161</v>
      </c>
      <c r="H14" s="119" t="s">
        <v>162</v>
      </c>
      <c r="I14" s="121"/>
    </row>
    <row r="15" spans="1:9" ht="23.25" thickBot="1" x14ac:dyDescent="0.3">
      <c r="A15" s="71" t="str">
        <f>'III-Aux. de Manutenção Predial'!B132</f>
        <v>Auxiliar de Manutenção Predial</v>
      </c>
      <c r="B15" s="72" t="s">
        <v>163</v>
      </c>
      <c r="C15" s="73">
        <f>'III-Aux. de Manutenção Predial'!D132</f>
        <v>1</v>
      </c>
      <c r="D15" s="123">
        <f>'III-Aux. de Manutenção Predial'!E132</f>
        <v>4961.7460635550933</v>
      </c>
      <c r="E15" s="123">
        <f>'III-Aux. de Manutenção Predial'!F132</f>
        <v>146.5179878603586</v>
      </c>
      <c r="F15" s="116">
        <v>0</v>
      </c>
      <c r="G15" s="74">
        <f>C15*D15+E15+F15</f>
        <v>5108.2640514154518</v>
      </c>
      <c r="H15" s="74">
        <f>G15*12</f>
        <v>61299.168616985422</v>
      </c>
      <c r="I15" s="122"/>
    </row>
    <row r="16" spans="1:9" ht="15.75" thickBot="1" x14ac:dyDescent="0.3">
      <c r="A16" s="117" t="s">
        <v>166</v>
      </c>
      <c r="B16" s="113"/>
      <c r="C16" s="113"/>
      <c r="D16" s="113"/>
      <c r="E16" s="113"/>
      <c r="F16" s="113"/>
      <c r="G16" s="113"/>
      <c r="H16" s="113"/>
      <c r="I16" s="114"/>
    </row>
    <row r="17" spans="1:9" ht="73.5" customHeight="1" thickBot="1" x14ac:dyDescent="0.3">
      <c r="A17" s="118" t="s">
        <v>136</v>
      </c>
      <c r="B17" s="119" t="s">
        <v>160</v>
      </c>
      <c r="C17" s="120" t="s">
        <v>196</v>
      </c>
      <c r="D17" s="120" t="s">
        <v>138</v>
      </c>
      <c r="E17" s="120" t="s">
        <v>193</v>
      </c>
      <c r="F17" s="120" t="s">
        <v>200</v>
      </c>
      <c r="G17" s="119" t="s">
        <v>161</v>
      </c>
      <c r="H17" s="119" t="s">
        <v>162</v>
      </c>
      <c r="I17" s="121"/>
    </row>
    <row r="18" spans="1:9" ht="15.75" thickBot="1" x14ac:dyDescent="0.3">
      <c r="A18" s="71" t="str">
        <f>'IV-Recepcionista'!B132</f>
        <v>Recepcionista</v>
      </c>
      <c r="B18" s="72" t="s">
        <v>163</v>
      </c>
      <c r="C18" s="73">
        <f>'IV-Recepcionista'!D132</f>
        <v>8</v>
      </c>
      <c r="D18" s="123">
        <f>'IV-Recepcionista'!E132</f>
        <v>3960.7463158766222</v>
      </c>
      <c r="E18" s="123">
        <f>'IV-Recepcionista'!F132</f>
        <v>2905.0273887720527</v>
      </c>
      <c r="F18" s="116">
        <v>0</v>
      </c>
      <c r="G18" s="74">
        <f>C18*D18+E18+F18</f>
        <v>34590.997915785032</v>
      </c>
      <c r="H18" s="74">
        <f>G18*12</f>
        <v>415091.97498942039</v>
      </c>
      <c r="I18" s="122"/>
    </row>
    <row r="19" spans="1:9" ht="15.75" thickBot="1" x14ac:dyDescent="0.3">
      <c r="A19" s="117" t="s">
        <v>167</v>
      </c>
      <c r="B19" s="113"/>
      <c r="C19" s="113"/>
      <c r="D19" s="113"/>
      <c r="E19" s="113"/>
      <c r="F19" s="113"/>
      <c r="G19" s="113"/>
      <c r="H19" s="113"/>
      <c r="I19" s="114"/>
    </row>
    <row r="20" spans="1:9" ht="91.5" customHeight="1" thickBot="1" x14ac:dyDescent="0.3">
      <c r="A20" s="118" t="s">
        <v>136</v>
      </c>
      <c r="B20" s="119" t="s">
        <v>160</v>
      </c>
      <c r="C20" s="120" t="s">
        <v>196</v>
      </c>
      <c r="D20" s="120" t="s">
        <v>138</v>
      </c>
      <c r="E20" s="120" t="s">
        <v>193</v>
      </c>
      <c r="F20" s="120" t="s">
        <v>200</v>
      </c>
      <c r="G20" s="119" t="s">
        <v>161</v>
      </c>
      <c r="H20" s="119" t="s">
        <v>162</v>
      </c>
      <c r="I20" s="121"/>
    </row>
    <row r="21" spans="1:9" ht="23.25" thickBot="1" x14ac:dyDescent="0.3">
      <c r="A21" s="71" t="str">
        <f>'V-Assistente Administrativo '!B132</f>
        <v>Assistente Administrativo I</v>
      </c>
      <c r="B21" s="72" t="s">
        <v>163</v>
      </c>
      <c r="C21" s="73">
        <f>'V-Assistente Administrativo '!D132</f>
        <v>4</v>
      </c>
      <c r="D21" s="123">
        <f>'V-Assistente Administrativo '!E132</f>
        <v>3690.9536133253332</v>
      </c>
      <c r="E21" s="123">
        <f>'V-Assistente Administrativo '!F132</f>
        <v>1194.7295285981427</v>
      </c>
      <c r="F21" s="116">
        <v>0</v>
      </c>
      <c r="G21" s="74">
        <f>C21*D21+E21+F21</f>
        <v>15958.543981899475</v>
      </c>
      <c r="H21" s="74">
        <f>G21*12</f>
        <v>191502.52778279368</v>
      </c>
      <c r="I21" s="122"/>
    </row>
    <row r="22" spans="1:9" ht="15.75" thickBot="1" x14ac:dyDescent="0.3">
      <c r="A22" s="117" t="s">
        <v>168</v>
      </c>
      <c r="B22" s="113"/>
      <c r="C22" s="113"/>
      <c r="D22" s="113"/>
      <c r="E22" s="113"/>
      <c r="F22" s="113"/>
      <c r="G22" s="113"/>
      <c r="H22" s="113"/>
      <c r="I22" s="114"/>
    </row>
    <row r="23" spans="1:9" ht="70.5" customHeight="1" thickBot="1" x14ac:dyDescent="0.3">
      <c r="A23" s="118" t="s">
        <v>136</v>
      </c>
      <c r="B23" s="119" t="s">
        <v>160</v>
      </c>
      <c r="C23" s="120" t="s">
        <v>196</v>
      </c>
      <c r="D23" s="120" t="s">
        <v>138</v>
      </c>
      <c r="E23" s="120" t="s">
        <v>193</v>
      </c>
      <c r="F23" s="120" t="s">
        <v>200</v>
      </c>
      <c r="G23" s="119" t="s">
        <v>161</v>
      </c>
      <c r="H23" s="119" t="s">
        <v>162</v>
      </c>
      <c r="I23" s="121"/>
    </row>
    <row r="24" spans="1:9" ht="34.5" thickBot="1" x14ac:dyDescent="0.3">
      <c r="A24" s="71" t="str">
        <f>'VI-Assistente Adm. MHMTT'!B132</f>
        <v>Assistente Administrativo - MHMTT</v>
      </c>
      <c r="B24" s="72" t="s">
        <v>163</v>
      </c>
      <c r="C24" s="73">
        <f>'VI-Assistente Adm. MHMTT'!D132</f>
        <v>1</v>
      </c>
      <c r="D24" s="123">
        <f>'VI-Assistente Adm. MHMTT'!E132</f>
        <v>4150.563067391111</v>
      </c>
      <c r="E24" s="123">
        <f>'VI-Assistente Adm. MHMTT'!F132</f>
        <v>334.26968430809126</v>
      </c>
      <c r="F24" s="116">
        <v>0</v>
      </c>
      <c r="G24" s="74">
        <f>C24*D24+E24+F24</f>
        <v>4484.8327516992022</v>
      </c>
      <c r="H24" s="74">
        <f>G24*12</f>
        <v>53817.993020390422</v>
      </c>
      <c r="I24" s="122"/>
    </row>
    <row r="25" spans="1:9" ht="15.75" thickBot="1" x14ac:dyDescent="0.3">
      <c r="A25" s="117" t="s">
        <v>169</v>
      </c>
      <c r="B25" s="113"/>
      <c r="C25" s="113"/>
      <c r="D25" s="113"/>
      <c r="E25" s="113"/>
      <c r="F25" s="113"/>
      <c r="G25" s="113"/>
      <c r="H25" s="113"/>
      <c r="I25" s="114"/>
    </row>
    <row r="26" spans="1:9" ht="68.25" customHeight="1" thickBot="1" x14ac:dyDescent="0.3">
      <c r="A26" s="118" t="s">
        <v>136</v>
      </c>
      <c r="B26" s="119" t="s">
        <v>160</v>
      </c>
      <c r="C26" s="120" t="s">
        <v>196</v>
      </c>
      <c r="D26" s="120" t="s">
        <v>138</v>
      </c>
      <c r="E26" s="120" t="s">
        <v>193</v>
      </c>
      <c r="F26" s="120" t="s">
        <v>194</v>
      </c>
      <c r="G26" s="119" t="s">
        <v>161</v>
      </c>
      <c r="H26" s="119" t="s">
        <v>162</v>
      </c>
      <c r="I26" s="121"/>
    </row>
    <row r="27" spans="1:9" ht="23.25" customHeight="1" thickBot="1" x14ac:dyDescent="0.3">
      <c r="A27" s="71" t="str">
        <f>'VII-Motorista I'!B137</f>
        <v>Motorista Executivo I</v>
      </c>
      <c r="B27" s="72" t="s">
        <v>163</v>
      </c>
      <c r="C27" s="73">
        <f>'VII-Motorista I'!C137</f>
        <v>1</v>
      </c>
      <c r="D27" s="123">
        <f>'VII-Motorista I'!D137</f>
        <v>5798.6796033480887</v>
      </c>
      <c r="E27" s="123">
        <f>'VII-Motorista I'!E137</f>
        <v>956.09181555203611</v>
      </c>
      <c r="F27" s="123">
        <f>'VII-Motorista I'!F137</f>
        <v>1309.0625</v>
      </c>
      <c r="G27" s="74">
        <f>C27*D27+E27+F27</f>
        <v>8063.8339189001244</v>
      </c>
      <c r="H27" s="74">
        <f>G27*12</f>
        <v>96766.007026801497</v>
      </c>
      <c r="I27" s="122"/>
    </row>
    <row r="28" spans="1:9" ht="15.75" thickBot="1" x14ac:dyDescent="0.3">
      <c r="A28" s="117" t="s">
        <v>170</v>
      </c>
      <c r="B28" s="113"/>
      <c r="C28" s="113"/>
      <c r="D28" s="113"/>
      <c r="E28" s="113"/>
      <c r="F28" s="113"/>
      <c r="G28" s="113"/>
      <c r="H28" s="113"/>
      <c r="I28" s="114"/>
    </row>
    <row r="29" spans="1:9" ht="45.75" customHeight="1" thickBot="1" x14ac:dyDescent="0.3">
      <c r="A29" s="118" t="s">
        <v>136</v>
      </c>
      <c r="B29" s="119" t="s">
        <v>160</v>
      </c>
      <c r="C29" s="120" t="s">
        <v>196</v>
      </c>
      <c r="D29" s="120" t="s">
        <v>138</v>
      </c>
      <c r="E29" s="120" t="s">
        <v>193</v>
      </c>
      <c r="F29" s="120" t="s">
        <v>194</v>
      </c>
      <c r="G29" s="119" t="s">
        <v>161</v>
      </c>
      <c r="H29" s="119" t="s">
        <v>162</v>
      </c>
      <c r="I29" s="121"/>
    </row>
    <row r="30" spans="1:9" ht="15.75" thickBot="1" x14ac:dyDescent="0.3">
      <c r="A30" s="71" t="str">
        <f>'VIII-Motorista II'!B137</f>
        <v>Motorista Executivo II</v>
      </c>
      <c r="B30" s="72" t="s">
        <v>163</v>
      </c>
      <c r="C30" s="73">
        <f>'VIII-Motorista II'!C137</f>
        <v>1</v>
      </c>
      <c r="D30" s="123">
        <f>'VIII-Motorista II'!D137</f>
        <v>7538.2834843525143</v>
      </c>
      <c r="E30" s="123">
        <f>'VIII-Motorista II'!E137</f>
        <v>1242.9193602176465</v>
      </c>
      <c r="F30" s="123">
        <f>'VIII-Motorista II'!F137</f>
        <v>1309.0625</v>
      </c>
      <c r="G30" s="74">
        <f>C30*D30+E30+F30</f>
        <v>10090.265344570162</v>
      </c>
      <c r="H30" s="74">
        <f>G30*12</f>
        <v>121083.18413484194</v>
      </c>
      <c r="I30" s="122"/>
    </row>
    <row r="31" spans="1:9" ht="15.75" thickBot="1" x14ac:dyDescent="0.3">
      <c r="A31" s="102"/>
      <c r="B31" s="102"/>
      <c r="C31" s="102"/>
      <c r="D31" s="102"/>
      <c r="E31" s="102"/>
      <c r="F31" s="102"/>
      <c r="G31" s="102"/>
      <c r="H31" s="102"/>
      <c r="I31" s="102"/>
    </row>
    <row r="32" spans="1:9" ht="45.75" customHeight="1" thickBot="1" x14ac:dyDescent="0.3">
      <c r="A32" s="132" t="s">
        <v>171</v>
      </c>
      <c r="B32" s="133"/>
      <c r="C32" s="133"/>
      <c r="D32" s="133"/>
      <c r="E32" s="133"/>
      <c r="F32" s="133"/>
      <c r="G32" s="133"/>
      <c r="H32" s="134"/>
      <c r="I32" s="75">
        <f>H9+H12+H15+H18+H21+H27+H24+H30</f>
        <v>1226274.4606824361</v>
      </c>
    </row>
    <row r="35" spans="1:9" s="56" customFormat="1" ht="15.75" customHeight="1" x14ac:dyDescent="0.25">
      <c r="A35"/>
      <c r="B35"/>
      <c r="C35"/>
      <c r="D35"/>
      <c r="E35"/>
      <c r="F35"/>
      <c r="G35"/>
      <c r="H35"/>
      <c r="I35"/>
    </row>
  </sheetData>
  <mergeCells count="5">
    <mergeCell ref="A3:D3"/>
    <mergeCell ref="F3:G3"/>
    <mergeCell ref="A2:G2"/>
    <mergeCell ref="A32:H32"/>
    <mergeCell ref="A5:I5"/>
  </mergeCells>
  <printOptions horizontalCentered="1"/>
  <pageMargins left="0.11811023622047245" right="0.11811023622047245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5"/>
  <sheetViews>
    <sheetView showGridLines="0" topLeftCell="A124" zoomScale="180" zoomScaleNormal="180" workbookViewId="0">
      <selection activeCell="H139" sqref="H139"/>
    </sheetView>
  </sheetViews>
  <sheetFormatPr defaultRowHeight="15" x14ac:dyDescent="0.25"/>
  <cols>
    <col min="1" max="1" width="9.28515625" bestFit="1" customWidth="1"/>
    <col min="2" max="2" width="11" customWidth="1"/>
    <col min="3" max="4" width="9.28515625" bestFit="1" customWidth="1"/>
    <col min="5" max="5" width="18.28515625" customWidth="1"/>
    <col min="6" max="6" width="14.85546875" customWidth="1"/>
    <col min="7" max="7" width="15" customWidth="1"/>
  </cols>
  <sheetData>
    <row r="1" spans="1:8" ht="30.75" customHeight="1" thickBot="1" x14ac:dyDescent="0.3">
      <c r="A1" s="136" t="s">
        <v>0</v>
      </c>
      <c r="B1" s="136"/>
      <c r="C1" s="136"/>
      <c r="D1" s="136"/>
      <c r="E1" s="136"/>
      <c r="F1" s="136"/>
      <c r="G1" s="136"/>
      <c r="H1" s="1"/>
    </row>
    <row r="2" spans="1:8" x14ac:dyDescent="0.25">
      <c r="A2" s="137" t="s">
        <v>202</v>
      </c>
      <c r="B2" s="138"/>
      <c r="C2" s="138"/>
      <c r="D2" s="138"/>
      <c r="E2" s="138"/>
      <c r="F2" s="138"/>
      <c r="G2" s="139"/>
      <c r="H2" s="1"/>
    </row>
    <row r="3" spans="1:8" x14ac:dyDescent="0.25">
      <c r="A3" s="129" t="s">
        <v>1</v>
      </c>
      <c r="B3" s="130"/>
      <c r="C3" s="130"/>
      <c r="D3" s="130"/>
      <c r="E3" s="130"/>
      <c r="F3" s="130"/>
      <c r="G3" s="131"/>
      <c r="H3" s="1"/>
    </row>
    <row r="4" spans="1:8" x14ac:dyDescent="0.25">
      <c r="A4" s="124" t="s">
        <v>2</v>
      </c>
      <c r="B4" s="125"/>
      <c r="C4" s="125"/>
      <c r="D4" s="126"/>
      <c r="E4" s="79" t="s">
        <v>211</v>
      </c>
      <c r="F4" s="127" t="s">
        <v>4</v>
      </c>
      <c r="G4" s="128"/>
      <c r="H4" s="1"/>
    </row>
    <row r="5" spans="1:8" ht="15.75" thickBot="1" x14ac:dyDescent="0.3">
      <c r="A5" s="140"/>
      <c r="B5" s="141"/>
      <c r="C5" s="141"/>
      <c r="D5" s="141"/>
      <c r="E5" s="141"/>
      <c r="F5" s="141"/>
      <c r="G5" s="142"/>
      <c r="H5" s="1"/>
    </row>
    <row r="6" spans="1:8" x14ac:dyDescent="0.25">
      <c r="A6" s="156" t="s">
        <v>5</v>
      </c>
      <c r="B6" s="157"/>
      <c r="C6" s="157"/>
      <c r="D6" s="157"/>
      <c r="E6" s="157"/>
      <c r="F6" s="157"/>
      <c r="G6" s="158"/>
      <c r="H6" s="48"/>
    </row>
    <row r="7" spans="1:8" ht="15.75" customHeight="1" x14ac:dyDescent="0.25">
      <c r="A7" s="2" t="s">
        <v>6</v>
      </c>
      <c r="B7" s="143" t="s">
        <v>7</v>
      </c>
      <c r="C7" s="144"/>
      <c r="D7" s="144"/>
      <c r="E7" s="145"/>
      <c r="F7" s="146"/>
      <c r="G7" s="147"/>
      <c r="H7" s="48"/>
    </row>
    <row r="8" spans="1:8" x14ac:dyDescent="0.25">
      <c r="A8" s="2" t="s">
        <v>8</v>
      </c>
      <c r="B8" s="143" t="s">
        <v>9</v>
      </c>
      <c r="C8" s="144"/>
      <c r="D8" s="144"/>
      <c r="E8" s="145"/>
      <c r="F8" s="146"/>
      <c r="G8" s="147"/>
      <c r="H8" s="48"/>
    </row>
    <row r="9" spans="1:8" ht="27" customHeight="1" x14ac:dyDescent="0.25">
      <c r="A9" s="3" t="s">
        <v>10</v>
      </c>
      <c r="B9" s="159" t="s">
        <v>11</v>
      </c>
      <c r="C9" s="160"/>
      <c r="D9" s="160"/>
      <c r="E9" s="161"/>
      <c r="F9" s="162"/>
      <c r="G9" s="163"/>
      <c r="H9" s="48"/>
    </row>
    <row r="10" spans="1:8" x14ac:dyDescent="0.25">
      <c r="A10" s="3" t="s">
        <v>12</v>
      </c>
      <c r="B10" s="143" t="s">
        <v>13</v>
      </c>
      <c r="C10" s="144"/>
      <c r="D10" s="144"/>
      <c r="E10" s="145"/>
      <c r="F10" s="146"/>
      <c r="G10" s="147"/>
      <c r="H10" s="48"/>
    </row>
    <row r="11" spans="1:8" ht="21.75" customHeight="1" x14ac:dyDescent="0.25">
      <c r="A11" s="2" t="s">
        <v>14</v>
      </c>
      <c r="B11" s="143" t="s">
        <v>15</v>
      </c>
      <c r="C11" s="144"/>
      <c r="D11" s="144"/>
      <c r="E11" s="145"/>
      <c r="F11" s="148" t="s">
        <v>210</v>
      </c>
      <c r="G11" s="149"/>
      <c r="H11" s="48"/>
    </row>
    <row r="12" spans="1:8" ht="15.75" thickBot="1" x14ac:dyDescent="0.3">
      <c r="A12" s="150"/>
      <c r="B12" s="151"/>
      <c r="C12" s="151"/>
      <c r="D12" s="151"/>
      <c r="E12" s="151"/>
      <c r="F12" s="151"/>
      <c r="G12" s="152"/>
      <c r="H12" s="48"/>
    </row>
    <row r="13" spans="1:8" x14ac:dyDescent="0.25">
      <c r="A13" s="153" t="s">
        <v>16</v>
      </c>
      <c r="B13" s="154"/>
      <c r="C13" s="154"/>
      <c r="D13" s="154"/>
      <c r="E13" s="154"/>
      <c r="F13" s="154"/>
      <c r="G13" s="155"/>
      <c r="H13" s="48"/>
    </row>
    <row r="14" spans="1:8" x14ac:dyDescent="0.25">
      <c r="A14" s="4" t="s">
        <v>17</v>
      </c>
      <c r="B14" s="168" t="s">
        <v>18</v>
      </c>
      <c r="C14" s="168"/>
      <c r="D14" s="168"/>
      <c r="E14" s="168"/>
      <c r="F14" s="146" t="s">
        <v>19</v>
      </c>
      <c r="G14" s="147"/>
      <c r="H14" s="48"/>
    </row>
    <row r="15" spans="1:8" x14ac:dyDescent="0.25">
      <c r="A15" s="5" t="s">
        <v>20</v>
      </c>
      <c r="B15" s="164" t="s">
        <v>154</v>
      </c>
      <c r="C15" s="164"/>
      <c r="D15" s="164"/>
      <c r="E15" s="164"/>
      <c r="F15" s="169">
        <v>2</v>
      </c>
      <c r="G15" s="147"/>
      <c r="H15" s="48"/>
    </row>
    <row r="16" spans="1:8" x14ac:dyDescent="0.25">
      <c r="A16" s="170" t="s">
        <v>22</v>
      </c>
      <c r="B16" s="171"/>
      <c r="C16" s="171"/>
      <c r="D16" s="171"/>
      <c r="E16" s="171"/>
      <c r="F16" s="171"/>
      <c r="G16" s="172"/>
      <c r="H16" s="48"/>
    </row>
    <row r="17" spans="1:8" x14ac:dyDescent="0.25">
      <c r="A17" s="5" t="s">
        <v>6</v>
      </c>
      <c r="B17" s="164" t="s">
        <v>23</v>
      </c>
      <c r="C17" s="164"/>
      <c r="D17" s="164"/>
      <c r="E17" s="173"/>
      <c r="F17" s="174">
        <v>1529</v>
      </c>
      <c r="G17" s="175"/>
      <c r="H17" s="48"/>
    </row>
    <row r="18" spans="1:8" x14ac:dyDescent="0.25">
      <c r="A18" s="5" t="s">
        <v>8</v>
      </c>
      <c r="B18" s="164" t="s">
        <v>172</v>
      </c>
      <c r="C18" s="164"/>
      <c r="D18" s="164"/>
      <c r="E18" s="164"/>
      <c r="F18" s="176">
        <v>1412</v>
      </c>
      <c r="G18" s="177"/>
      <c r="H18" s="48"/>
    </row>
    <row r="19" spans="1:8" x14ac:dyDescent="0.25">
      <c r="A19" s="5" t="s">
        <v>10</v>
      </c>
      <c r="B19" s="164" t="s">
        <v>24</v>
      </c>
      <c r="C19" s="164"/>
      <c r="D19" s="164"/>
      <c r="E19" s="164"/>
      <c r="F19" s="162" t="s">
        <v>154</v>
      </c>
      <c r="G19" s="163"/>
      <c r="H19" s="48"/>
    </row>
    <row r="20" spans="1:8" x14ac:dyDescent="0.25">
      <c r="A20" s="5" t="s">
        <v>12</v>
      </c>
      <c r="B20" s="164" t="s">
        <v>25</v>
      </c>
      <c r="C20" s="164"/>
      <c r="D20" s="164"/>
      <c r="E20" s="164"/>
      <c r="F20" s="162"/>
      <c r="G20" s="163"/>
      <c r="H20" s="48"/>
    </row>
    <row r="21" spans="1:8" ht="15.75" thickBot="1" x14ac:dyDescent="0.3">
      <c r="A21" s="165"/>
      <c r="B21" s="166"/>
      <c r="C21" s="166"/>
      <c r="D21" s="166"/>
      <c r="E21" s="166"/>
      <c r="F21" s="166"/>
      <c r="G21" s="167"/>
      <c r="H21" s="48"/>
    </row>
    <row r="22" spans="1:8" x14ac:dyDescent="0.25">
      <c r="A22" s="156" t="s">
        <v>27</v>
      </c>
      <c r="B22" s="157"/>
      <c r="C22" s="157"/>
      <c r="D22" s="157"/>
      <c r="E22" s="157"/>
      <c r="F22" s="157"/>
      <c r="G22" s="158"/>
      <c r="H22" s="48"/>
    </row>
    <row r="23" spans="1:8" x14ac:dyDescent="0.25">
      <c r="A23" s="6">
        <v>1</v>
      </c>
      <c r="B23" s="181" t="s">
        <v>28</v>
      </c>
      <c r="C23" s="181"/>
      <c r="D23" s="181"/>
      <c r="E23" s="181"/>
      <c r="F23" s="7" t="s">
        <v>29</v>
      </c>
      <c r="G23" s="8" t="s">
        <v>30</v>
      </c>
      <c r="H23" s="53"/>
    </row>
    <row r="24" spans="1:8" x14ac:dyDescent="0.25">
      <c r="A24" s="9" t="s">
        <v>6</v>
      </c>
      <c r="B24" s="183" t="s">
        <v>31</v>
      </c>
      <c r="C24" s="184"/>
      <c r="D24" s="184"/>
      <c r="E24" s="184"/>
      <c r="F24" s="185"/>
      <c r="G24" s="80">
        <v>1529</v>
      </c>
      <c r="H24" s="48"/>
    </row>
    <row r="25" spans="1:8" ht="15" customHeight="1" x14ac:dyDescent="0.25">
      <c r="A25" s="9" t="s">
        <v>8</v>
      </c>
      <c r="B25" s="186" t="s">
        <v>32</v>
      </c>
      <c r="C25" s="186"/>
      <c r="D25" s="186"/>
      <c r="E25" s="186"/>
      <c r="F25" s="10"/>
      <c r="G25" s="11">
        <f>G24*F25</f>
        <v>0</v>
      </c>
      <c r="H25" s="48"/>
    </row>
    <row r="26" spans="1:8" x14ac:dyDescent="0.25">
      <c r="A26" s="187" t="s">
        <v>33</v>
      </c>
      <c r="B26" s="184"/>
      <c r="C26" s="184"/>
      <c r="D26" s="184"/>
      <c r="E26" s="185"/>
      <c r="F26" s="12"/>
      <c r="G26" s="11"/>
      <c r="H26" s="48"/>
    </row>
    <row r="27" spans="1:8" x14ac:dyDescent="0.25">
      <c r="A27" s="188" t="s">
        <v>34</v>
      </c>
      <c r="B27" s="189"/>
      <c r="C27" s="189"/>
      <c r="D27" s="189"/>
      <c r="E27" s="189"/>
      <c r="F27" s="190"/>
      <c r="G27" s="13">
        <f>SUM(G24:G26)</f>
        <v>1529</v>
      </c>
      <c r="H27" s="48"/>
    </row>
    <row r="28" spans="1:8" ht="15.75" thickBot="1" x14ac:dyDescent="0.3">
      <c r="A28" s="191"/>
      <c r="B28" s="192"/>
      <c r="C28" s="192"/>
      <c r="D28" s="192"/>
      <c r="E28" s="192"/>
      <c r="F28" s="192"/>
      <c r="G28" s="193"/>
      <c r="H28" s="48"/>
    </row>
    <row r="29" spans="1:8" x14ac:dyDescent="0.25">
      <c r="A29" s="156" t="s">
        <v>35</v>
      </c>
      <c r="B29" s="157"/>
      <c r="C29" s="157"/>
      <c r="D29" s="157"/>
      <c r="E29" s="157"/>
      <c r="F29" s="157"/>
      <c r="G29" s="158"/>
      <c r="H29" s="48"/>
    </row>
    <row r="30" spans="1:8" x14ac:dyDescent="0.25">
      <c r="A30" s="178"/>
      <c r="B30" s="179"/>
      <c r="C30" s="179"/>
      <c r="D30" s="179"/>
      <c r="E30" s="179"/>
      <c r="F30" s="179"/>
      <c r="G30" s="180"/>
      <c r="H30" s="48"/>
    </row>
    <row r="31" spans="1:8" x14ac:dyDescent="0.25">
      <c r="A31" s="6" t="s">
        <v>36</v>
      </c>
      <c r="B31" s="181" t="s">
        <v>37</v>
      </c>
      <c r="C31" s="181"/>
      <c r="D31" s="181"/>
      <c r="E31" s="181"/>
      <c r="F31" s="7" t="s">
        <v>29</v>
      </c>
      <c r="G31" s="8" t="s">
        <v>30</v>
      </c>
      <c r="H31" s="48"/>
    </row>
    <row r="32" spans="1:8" x14ac:dyDescent="0.25">
      <c r="A32" s="14" t="s">
        <v>6</v>
      </c>
      <c r="B32" s="182" t="s">
        <v>38</v>
      </c>
      <c r="C32" s="182"/>
      <c r="D32" s="182"/>
      <c r="E32" s="182"/>
      <c r="F32" s="15">
        <v>0.2</v>
      </c>
      <c r="G32" s="11">
        <f t="shared" ref="G32:G39" si="0">$G$27*F32</f>
        <v>305.8</v>
      </c>
      <c r="H32" s="54"/>
    </row>
    <row r="33" spans="1:8" x14ac:dyDescent="0.25">
      <c r="A33" s="14" t="s">
        <v>8</v>
      </c>
      <c r="B33" s="182" t="s">
        <v>39</v>
      </c>
      <c r="C33" s="182"/>
      <c r="D33" s="182"/>
      <c r="E33" s="182"/>
      <c r="F33" s="15"/>
      <c r="G33" s="11">
        <f t="shared" si="0"/>
        <v>0</v>
      </c>
      <c r="H33" s="48"/>
    </row>
    <row r="34" spans="1:8" x14ac:dyDescent="0.25">
      <c r="A34" s="14" t="s">
        <v>10</v>
      </c>
      <c r="B34" s="182" t="s">
        <v>40</v>
      </c>
      <c r="C34" s="182"/>
      <c r="D34" s="182"/>
      <c r="E34" s="182"/>
      <c r="F34" s="15"/>
      <c r="G34" s="11">
        <f t="shared" si="0"/>
        <v>0</v>
      </c>
      <c r="H34" s="48"/>
    </row>
    <row r="35" spans="1:8" x14ac:dyDescent="0.25">
      <c r="A35" s="14" t="s">
        <v>12</v>
      </c>
      <c r="B35" s="182" t="s">
        <v>41</v>
      </c>
      <c r="C35" s="182"/>
      <c r="D35" s="182"/>
      <c r="E35" s="182"/>
      <c r="F35" s="15"/>
      <c r="G35" s="11">
        <f t="shared" si="0"/>
        <v>0</v>
      </c>
      <c r="H35" s="48"/>
    </row>
    <row r="36" spans="1:8" x14ac:dyDescent="0.25">
      <c r="A36" s="14" t="s">
        <v>14</v>
      </c>
      <c r="B36" s="182" t="s">
        <v>42</v>
      </c>
      <c r="C36" s="182"/>
      <c r="D36" s="182"/>
      <c r="E36" s="182"/>
      <c r="F36" s="15"/>
      <c r="G36" s="11">
        <f t="shared" si="0"/>
        <v>0</v>
      </c>
      <c r="H36" s="48"/>
    </row>
    <row r="37" spans="1:8" x14ac:dyDescent="0.25">
      <c r="A37" s="14" t="s">
        <v>43</v>
      </c>
      <c r="B37" s="182" t="s">
        <v>44</v>
      </c>
      <c r="C37" s="182"/>
      <c r="D37" s="182"/>
      <c r="E37" s="182"/>
      <c r="F37" s="16">
        <v>0.08</v>
      </c>
      <c r="G37" s="11">
        <f t="shared" si="0"/>
        <v>122.32000000000001</v>
      </c>
      <c r="H37" s="48"/>
    </row>
    <row r="38" spans="1:8" x14ac:dyDescent="0.25">
      <c r="A38" s="14" t="s">
        <v>45</v>
      </c>
      <c r="B38" s="182" t="s">
        <v>46</v>
      </c>
      <c r="C38" s="182"/>
      <c r="D38" s="182"/>
      <c r="E38" s="182"/>
      <c r="F38" s="81"/>
      <c r="G38" s="11">
        <f t="shared" si="0"/>
        <v>0</v>
      </c>
      <c r="H38" s="48"/>
    </row>
    <row r="39" spans="1:8" x14ac:dyDescent="0.25">
      <c r="A39" s="14" t="s">
        <v>47</v>
      </c>
      <c r="B39" s="182" t="s">
        <v>48</v>
      </c>
      <c r="C39" s="182"/>
      <c r="D39" s="182"/>
      <c r="E39" s="182"/>
      <c r="F39" s="15"/>
      <c r="G39" s="11">
        <f t="shared" si="0"/>
        <v>0</v>
      </c>
      <c r="H39" s="53"/>
    </row>
    <row r="40" spans="1:8" x14ac:dyDescent="0.25">
      <c r="A40" s="194" t="s">
        <v>49</v>
      </c>
      <c r="B40" s="195"/>
      <c r="C40" s="195"/>
      <c r="D40" s="195"/>
      <c r="E40" s="195"/>
      <c r="F40" s="17">
        <f>SUM(F32:F39)</f>
        <v>0.28000000000000003</v>
      </c>
      <c r="G40" s="13">
        <f>SUM(G32:G39)</f>
        <v>428.12</v>
      </c>
      <c r="H40" s="52"/>
    </row>
    <row r="41" spans="1:8" x14ac:dyDescent="0.25">
      <c r="A41" s="178"/>
      <c r="B41" s="179"/>
      <c r="C41" s="179"/>
      <c r="D41" s="179"/>
      <c r="E41" s="179"/>
      <c r="F41" s="179"/>
      <c r="G41" s="180"/>
      <c r="H41" s="55"/>
    </row>
    <row r="42" spans="1:8" x14ac:dyDescent="0.25">
      <c r="A42" s="6" t="s">
        <v>50</v>
      </c>
      <c r="B42" s="181" t="s">
        <v>51</v>
      </c>
      <c r="C42" s="181"/>
      <c r="D42" s="181"/>
      <c r="E42" s="181"/>
      <c r="F42" s="7" t="s">
        <v>29</v>
      </c>
      <c r="G42" s="8" t="s">
        <v>30</v>
      </c>
      <c r="H42" s="48"/>
    </row>
    <row r="43" spans="1:8" x14ac:dyDescent="0.25">
      <c r="A43" s="14" t="s">
        <v>6</v>
      </c>
      <c r="B43" s="182" t="s">
        <v>52</v>
      </c>
      <c r="C43" s="182"/>
      <c r="D43" s="182"/>
      <c r="E43" s="182"/>
      <c r="F43" s="15">
        <v>8.3330000000000001E-2</v>
      </c>
      <c r="G43" s="11">
        <f>SUM($G$27*F43)</f>
        <v>127.41157</v>
      </c>
      <c r="H43" s="52"/>
    </row>
    <row r="44" spans="1:8" x14ac:dyDescent="0.25">
      <c r="A44" s="14" t="s">
        <v>8</v>
      </c>
      <c r="B44" s="182" t="s">
        <v>53</v>
      </c>
      <c r="C44" s="182"/>
      <c r="D44" s="182"/>
      <c r="E44" s="182"/>
      <c r="F44" s="15">
        <v>8.3299999999999999E-2</v>
      </c>
      <c r="G44" s="18">
        <f>G27*F44</f>
        <v>127.3657</v>
      </c>
      <c r="H44" s="52"/>
    </row>
    <row r="45" spans="1:8" x14ac:dyDescent="0.25">
      <c r="A45" s="14" t="s">
        <v>10</v>
      </c>
      <c r="B45" s="182" t="s">
        <v>54</v>
      </c>
      <c r="C45" s="182"/>
      <c r="D45" s="182"/>
      <c r="E45" s="182"/>
      <c r="F45" s="15">
        <f>1/3/12</f>
        <v>2.7777777777777776E-2</v>
      </c>
      <c r="G45" s="11">
        <f>SUM($G$27*F45)</f>
        <v>42.472222222222221</v>
      </c>
      <c r="H45" s="52"/>
    </row>
    <row r="46" spans="1:8" x14ac:dyDescent="0.25">
      <c r="A46" s="14" t="s">
        <v>12</v>
      </c>
      <c r="B46" s="182" t="s">
        <v>55</v>
      </c>
      <c r="C46" s="182"/>
      <c r="D46" s="182"/>
      <c r="E46" s="182"/>
      <c r="F46" s="19">
        <f>7/30/12</f>
        <v>1.9444444444444445E-2</v>
      </c>
      <c r="G46" s="11">
        <f>(G27)*F46</f>
        <v>29.730555555555554</v>
      </c>
      <c r="H46" s="52"/>
    </row>
    <row r="47" spans="1:8" x14ac:dyDescent="0.25">
      <c r="A47" s="14" t="s">
        <v>14</v>
      </c>
      <c r="B47" s="182" t="s">
        <v>56</v>
      </c>
      <c r="C47" s="182"/>
      <c r="D47" s="182"/>
      <c r="E47" s="182"/>
      <c r="F47" s="15">
        <f>5/30/12</f>
        <v>1.3888888888888888E-2</v>
      </c>
      <c r="G47" s="18">
        <f>G27*F47</f>
        <v>21.236111111111111</v>
      </c>
      <c r="H47" s="52"/>
    </row>
    <row r="48" spans="1:8" x14ac:dyDescent="0.25">
      <c r="A48" s="14" t="s">
        <v>43</v>
      </c>
      <c r="B48" s="182" t="s">
        <v>57</v>
      </c>
      <c r="C48" s="182"/>
      <c r="D48" s="182"/>
      <c r="E48" s="182"/>
      <c r="F48" s="15">
        <f>5/30/12*0.015</f>
        <v>2.0833333333333332E-4</v>
      </c>
      <c r="G48" s="18">
        <f>G27*F48</f>
        <v>0.31854166666666667</v>
      </c>
      <c r="H48" s="48"/>
    </row>
    <row r="49" spans="1:8" x14ac:dyDescent="0.25">
      <c r="A49" s="14" t="s">
        <v>45</v>
      </c>
      <c r="B49" s="182" t="s">
        <v>58</v>
      </c>
      <c r="C49" s="182"/>
      <c r="D49" s="182"/>
      <c r="E49" s="182"/>
      <c r="F49" s="15">
        <f>1/30/12</f>
        <v>2.7777777777777779E-3</v>
      </c>
      <c r="G49" s="18">
        <f>G27*F49</f>
        <v>4.2472222222222227</v>
      </c>
      <c r="H49" s="53"/>
    </row>
    <row r="50" spans="1:8" x14ac:dyDescent="0.25">
      <c r="A50" s="14" t="s">
        <v>47</v>
      </c>
      <c r="B50" s="182" t="s">
        <v>59</v>
      </c>
      <c r="C50" s="182"/>
      <c r="D50" s="182"/>
      <c r="E50" s="182"/>
      <c r="F50" s="15">
        <f>15/30/12*0.08</f>
        <v>3.3333333333333331E-3</v>
      </c>
      <c r="G50" s="18">
        <f>G27*F50</f>
        <v>5.0966666666666667</v>
      </c>
      <c r="H50" s="48"/>
    </row>
    <row r="51" spans="1:8" x14ac:dyDescent="0.25">
      <c r="A51" s="14" t="s">
        <v>60</v>
      </c>
      <c r="B51" s="182" t="s">
        <v>61</v>
      </c>
      <c r="C51" s="182"/>
      <c r="D51" s="182"/>
      <c r="E51" s="182"/>
      <c r="F51" s="15"/>
      <c r="G51" s="18">
        <f>G27*F51</f>
        <v>0</v>
      </c>
      <c r="H51" s="48"/>
    </row>
    <row r="52" spans="1:8" x14ac:dyDescent="0.25">
      <c r="A52" s="14"/>
      <c r="B52" s="197" t="s">
        <v>62</v>
      </c>
      <c r="C52" s="197"/>
      <c r="D52" s="197"/>
      <c r="E52" s="197"/>
      <c r="F52" s="20">
        <f>SUM(F43:F51)</f>
        <v>0.23406055555555555</v>
      </c>
      <c r="G52" s="21">
        <f>SUM($G$27*F52)</f>
        <v>357.87858944444446</v>
      </c>
      <c r="H52" s="48"/>
    </row>
    <row r="53" spans="1:8" x14ac:dyDescent="0.25">
      <c r="A53" s="2" t="s">
        <v>63</v>
      </c>
      <c r="B53" s="182" t="s">
        <v>64</v>
      </c>
      <c r="C53" s="182"/>
      <c r="D53" s="182"/>
      <c r="E53" s="182"/>
      <c r="F53" s="15">
        <f>F40*F52</f>
        <v>6.5536955555555554E-2</v>
      </c>
      <c r="G53" s="11">
        <f>F53*G27</f>
        <v>100.20600504444444</v>
      </c>
      <c r="H53" s="52"/>
    </row>
    <row r="54" spans="1:8" x14ac:dyDescent="0.25">
      <c r="A54" s="196" t="s">
        <v>65</v>
      </c>
      <c r="B54" s="197"/>
      <c r="C54" s="197"/>
      <c r="D54" s="197"/>
      <c r="E54" s="197"/>
      <c r="F54" s="22">
        <f>SUM(F52:F53)</f>
        <v>0.2995975111111111</v>
      </c>
      <c r="G54" s="13">
        <f>G52+G53</f>
        <v>458.08459448888891</v>
      </c>
      <c r="H54" s="52"/>
    </row>
    <row r="55" spans="1:8" x14ac:dyDescent="0.25">
      <c r="A55" s="178"/>
      <c r="B55" s="179"/>
      <c r="C55" s="179"/>
      <c r="D55" s="179"/>
      <c r="E55" s="179"/>
      <c r="F55" s="179"/>
      <c r="G55" s="180"/>
      <c r="H55" s="52"/>
    </row>
    <row r="56" spans="1:8" x14ac:dyDescent="0.25">
      <c r="A56" s="6" t="s">
        <v>66</v>
      </c>
      <c r="B56" s="181" t="s">
        <v>67</v>
      </c>
      <c r="C56" s="181"/>
      <c r="D56" s="181"/>
      <c r="E56" s="181"/>
      <c r="F56" s="7" t="s">
        <v>29</v>
      </c>
      <c r="G56" s="8" t="s">
        <v>30</v>
      </c>
      <c r="H56" s="48"/>
    </row>
    <row r="57" spans="1:8" x14ac:dyDescent="0.25">
      <c r="A57" s="14" t="s">
        <v>6</v>
      </c>
      <c r="B57" s="182" t="s">
        <v>68</v>
      </c>
      <c r="C57" s="182"/>
      <c r="D57" s="182"/>
      <c r="E57" s="182"/>
      <c r="F57" s="15">
        <f>4/12*0.02</f>
        <v>6.6666666666666662E-3</v>
      </c>
      <c r="G57" s="18">
        <f>G27*F57</f>
        <v>10.193333333333333</v>
      </c>
      <c r="H57" s="200"/>
    </row>
    <row r="58" spans="1:8" x14ac:dyDescent="0.25">
      <c r="A58" s="14" t="s">
        <v>8</v>
      </c>
      <c r="B58" s="182" t="s">
        <v>69</v>
      </c>
      <c r="C58" s="182"/>
      <c r="D58" s="182"/>
      <c r="E58" s="182"/>
      <c r="F58" s="15">
        <f>0.1111*0.02*4/12</f>
        <v>7.4066666666666671E-4</v>
      </c>
      <c r="G58" s="18">
        <f>G27*F58</f>
        <v>1.1324793333333334</v>
      </c>
      <c r="H58" s="200"/>
    </row>
    <row r="59" spans="1:8" x14ac:dyDescent="0.25">
      <c r="A59" s="14"/>
      <c r="B59" s="197" t="s">
        <v>62</v>
      </c>
      <c r="C59" s="197"/>
      <c r="D59" s="197"/>
      <c r="E59" s="197"/>
      <c r="F59" s="20">
        <f>SUM(F57:F58)</f>
        <v>7.4073333333333326E-3</v>
      </c>
      <c r="G59" s="21">
        <f>SUM($G$27*F59)</f>
        <v>11.325812666666666</v>
      </c>
      <c r="H59" s="48"/>
    </row>
    <row r="60" spans="1:8" x14ac:dyDescent="0.25">
      <c r="A60" s="14" t="s">
        <v>10</v>
      </c>
      <c r="B60" s="182" t="s">
        <v>70</v>
      </c>
      <c r="C60" s="182"/>
      <c r="D60" s="182"/>
      <c r="E60" s="182"/>
      <c r="F60" s="23">
        <f>F59*F40</f>
        <v>2.0740533333333333E-3</v>
      </c>
      <c r="G60" s="11">
        <f>F60*G27</f>
        <v>3.1712275466666666</v>
      </c>
      <c r="H60" s="48"/>
    </row>
    <row r="61" spans="1:8" x14ac:dyDescent="0.25">
      <c r="A61" s="196" t="s">
        <v>71</v>
      </c>
      <c r="B61" s="197"/>
      <c r="C61" s="197"/>
      <c r="D61" s="197"/>
      <c r="E61" s="197"/>
      <c r="F61" s="22">
        <f>SUM(F59:F60)</f>
        <v>9.4813866666666659E-3</v>
      </c>
      <c r="G61" s="13">
        <f>SUM(G59:G60)</f>
        <v>14.497040213333332</v>
      </c>
      <c r="H61" s="48"/>
    </row>
    <row r="62" spans="1:8" x14ac:dyDescent="0.25">
      <c r="A62" s="178"/>
      <c r="B62" s="179"/>
      <c r="C62" s="179"/>
      <c r="D62" s="179"/>
      <c r="E62" s="179"/>
      <c r="F62" s="179"/>
      <c r="G62" s="180"/>
      <c r="H62" s="48"/>
    </row>
    <row r="63" spans="1:8" x14ac:dyDescent="0.25">
      <c r="A63" s="6" t="s">
        <v>72</v>
      </c>
      <c r="B63" s="181" t="s">
        <v>73</v>
      </c>
      <c r="C63" s="181"/>
      <c r="D63" s="181"/>
      <c r="E63" s="181"/>
      <c r="F63" s="7" t="s">
        <v>29</v>
      </c>
      <c r="G63" s="8" t="s">
        <v>30</v>
      </c>
      <c r="H63" s="48"/>
    </row>
    <row r="64" spans="1:8" x14ac:dyDescent="0.25">
      <c r="A64" s="14" t="s">
        <v>6</v>
      </c>
      <c r="B64" s="182" t="s">
        <v>74</v>
      </c>
      <c r="C64" s="182"/>
      <c r="D64" s="182"/>
      <c r="E64" s="182"/>
      <c r="F64" s="19">
        <f>0.05*1/12</f>
        <v>4.1666666666666666E-3</v>
      </c>
      <c r="G64" s="11">
        <f>($G$27)*F64</f>
        <v>6.3708333333333336</v>
      </c>
      <c r="H64" s="48"/>
    </row>
    <row r="65" spans="1:8" ht="27" customHeight="1" x14ac:dyDescent="0.25">
      <c r="A65" s="14" t="s">
        <v>8</v>
      </c>
      <c r="B65" s="182" t="s">
        <v>75</v>
      </c>
      <c r="C65" s="182"/>
      <c r="D65" s="182"/>
      <c r="E65" s="182"/>
      <c r="F65" s="19">
        <f>0.02*1/12</f>
        <v>1.6666666666666668E-3</v>
      </c>
      <c r="G65" s="11">
        <f>($G$27)*F65</f>
        <v>2.5483333333333333</v>
      </c>
      <c r="H65" s="48"/>
    </row>
    <row r="66" spans="1:8" ht="27" customHeight="1" x14ac:dyDescent="0.25">
      <c r="A66" s="25" t="s">
        <v>10</v>
      </c>
      <c r="B66" s="198" t="s">
        <v>76</v>
      </c>
      <c r="C66" s="198"/>
      <c r="D66" s="198"/>
      <c r="E66" s="198"/>
      <c r="F66" s="65">
        <f>1*0.4*0.08</f>
        <v>3.2000000000000001E-2</v>
      </c>
      <c r="G66" s="27">
        <f>($G$27)*F66</f>
        <v>48.928000000000004</v>
      </c>
      <c r="H66" s="48"/>
    </row>
    <row r="67" spans="1:8" x14ac:dyDescent="0.25">
      <c r="A67" s="196" t="s">
        <v>62</v>
      </c>
      <c r="B67" s="197"/>
      <c r="C67" s="197"/>
      <c r="D67" s="197"/>
      <c r="E67" s="197"/>
      <c r="F67" s="24">
        <f>SUM(F64:F66)</f>
        <v>3.7833333333333337E-2</v>
      </c>
      <c r="G67" s="21">
        <f>SUM(G64:G66)</f>
        <v>57.847166666666674</v>
      </c>
      <c r="H67" s="48"/>
    </row>
    <row r="68" spans="1:8" ht="27" customHeight="1" x14ac:dyDescent="0.25">
      <c r="A68" s="25" t="s">
        <v>12</v>
      </c>
      <c r="B68" s="199" t="s">
        <v>77</v>
      </c>
      <c r="C68" s="199"/>
      <c r="D68" s="199"/>
      <c r="E68" s="199"/>
      <c r="F68" s="26">
        <f>F37*F64</f>
        <v>3.3333333333333332E-4</v>
      </c>
      <c r="G68" s="27">
        <f>F68*$G$27</f>
        <v>0.5096666666666666</v>
      </c>
      <c r="H68" s="48"/>
    </row>
    <row r="69" spans="1:8" ht="27" customHeight="1" x14ac:dyDescent="0.25">
      <c r="A69" s="25" t="s">
        <v>14</v>
      </c>
      <c r="B69" s="159" t="s">
        <v>78</v>
      </c>
      <c r="C69" s="160"/>
      <c r="D69" s="160"/>
      <c r="E69" s="161"/>
      <c r="F69" s="26">
        <f>F37*F50</f>
        <v>2.6666666666666668E-4</v>
      </c>
      <c r="G69" s="27">
        <f>F69*$G$27</f>
        <v>0.40773333333333334</v>
      </c>
      <c r="H69" s="48"/>
    </row>
    <row r="70" spans="1:8" x14ac:dyDescent="0.25">
      <c r="A70" s="196" t="s">
        <v>79</v>
      </c>
      <c r="B70" s="197"/>
      <c r="C70" s="197"/>
      <c r="D70" s="197"/>
      <c r="E70" s="197"/>
      <c r="F70" s="22">
        <f>SUM(F67:F69)</f>
        <v>3.8433333333333333E-2</v>
      </c>
      <c r="G70" s="13">
        <f>SUM(G67:G69)</f>
        <v>58.764566666666674</v>
      </c>
      <c r="H70" s="48"/>
    </row>
    <row r="71" spans="1:8" x14ac:dyDescent="0.25">
      <c r="A71" s="178"/>
      <c r="B71" s="179"/>
      <c r="C71" s="179"/>
      <c r="D71" s="179"/>
      <c r="E71" s="179"/>
      <c r="F71" s="179"/>
      <c r="G71" s="180"/>
      <c r="H71" s="48"/>
    </row>
    <row r="72" spans="1:8" x14ac:dyDescent="0.25">
      <c r="A72" s="170" t="s">
        <v>80</v>
      </c>
      <c r="B72" s="171"/>
      <c r="C72" s="171"/>
      <c r="D72" s="171"/>
      <c r="E72" s="171"/>
      <c r="F72" s="171"/>
      <c r="G72" s="172"/>
      <c r="H72" s="48"/>
    </row>
    <row r="73" spans="1:8" x14ac:dyDescent="0.25">
      <c r="A73" s="6">
        <v>2</v>
      </c>
      <c r="B73" s="181" t="s">
        <v>81</v>
      </c>
      <c r="C73" s="181"/>
      <c r="D73" s="181"/>
      <c r="E73" s="181"/>
      <c r="F73" s="28" t="s">
        <v>29</v>
      </c>
      <c r="G73" s="29" t="s">
        <v>30</v>
      </c>
      <c r="H73" s="48"/>
    </row>
    <row r="74" spans="1:8" x14ac:dyDescent="0.25">
      <c r="A74" s="30" t="s">
        <v>82</v>
      </c>
      <c r="B74" s="201" t="s">
        <v>37</v>
      </c>
      <c r="C74" s="202"/>
      <c r="D74" s="202"/>
      <c r="E74" s="202"/>
      <c r="F74" s="31">
        <f>F40</f>
        <v>0.28000000000000003</v>
      </c>
      <c r="G74" s="32">
        <f>G40</f>
        <v>428.12</v>
      </c>
      <c r="H74" s="48"/>
    </row>
    <row r="75" spans="1:8" x14ac:dyDescent="0.25">
      <c r="A75" s="30" t="s">
        <v>83</v>
      </c>
      <c r="B75" s="201" t="s">
        <v>51</v>
      </c>
      <c r="C75" s="202"/>
      <c r="D75" s="202"/>
      <c r="E75" s="202"/>
      <c r="F75" s="31">
        <f>F54</f>
        <v>0.2995975111111111</v>
      </c>
      <c r="G75" s="32">
        <f>G54</f>
        <v>458.08459448888891</v>
      </c>
      <c r="H75" s="48"/>
    </row>
    <row r="76" spans="1:8" x14ac:dyDescent="0.25">
      <c r="A76" s="30" t="s">
        <v>84</v>
      </c>
      <c r="B76" s="201" t="s">
        <v>85</v>
      </c>
      <c r="C76" s="202"/>
      <c r="D76" s="202"/>
      <c r="E76" s="202"/>
      <c r="F76" s="31">
        <f>F61</f>
        <v>9.4813866666666659E-3</v>
      </c>
      <c r="G76" s="32">
        <f>G61</f>
        <v>14.497040213333332</v>
      </c>
      <c r="H76" s="48"/>
    </row>
    <row r="77" spans="1:8" x14ac:dyDescent="0.25">
      <c r="A77" s="30" t="s">
        <v>86</v>
      </c>
      <c r="B77" s="201" t="s">
        <v>73</v>
      </c>
      <c r="C77" s="202"/>
      <c r="D77" s="202"/>
      <c r="E77" s="202"/>
      <c r="F77" s="31">
        <f>F70</f>
        <v>3.8433333333333333E-2</v>
      </c>
      <c r="G77" s="32">
        <f>G70</f>
        <v>58.764566666666674</v>
      </c>
      <c r="H77" s="48"/>
    </row>
    <row r="78" spans="1:8" x14ac:dyDescent="0.25">
      <c r="A78" s="203" t="s">
        <v>87</v>
      </c>
      <c r="B78" s="204"/>
      <c r="C78" s="204"/>
      <c r="D78" s="204"/>
      <c r="E78" s="205"/>
      <c r="F78" s="22">
        <f>SUM(F74:F77)</f>
        <v>0.6275122311111111</v>
      </c>
      <c r="G78" s="33">
        <f>SUM(G74:G77)</f>
        <v>959.46620136888896</v>
      </c>
      <c r="H78" s="48"/>
    </row>
    <row r="79" spans="1:8" ht="15.75" thickBot="1" x14ac:dyDescent="0.3">
      <c r="A79" s="206"/>
      <c r="B79" s="207"/>
      <c r="C79" s="207"/>
      <c r="D79" s="207"/>
      <c r="E79" s="207"/>
      <c r="F79" s="207"/>
      <c r="G79" s="208"/>
      <c r="H79" s="56"/>
    </row>
    <row r="80" spans="1:8" ht="27" customHeight="1" x14ac:dyDescent="0.25">
      <c r="A80" s="156" t="s">
        <v>88</v>
      </c>
      <c r="B80" s="157"/>
      <c r="C80" s="157"/>
      <c r="D80" s="157"/>
      <c r="E80" s="157"/>
      <c r="F80" s="157"/>
      <c r="G80" s="158"/>
      <c r="H80" s="48"/>
    </row>
    <row r="81" spans="1:8" ht="27" customHeight="1" x14ac:dyDescent="0.25">
      <c r="A81" s="63">
        <v>3</v>
      </c>
      <c r="B81" s="212" t="s">
        <v>89</v>
      </c>
      <c r="C81" s="212"/>
      <c r="D81" s="212"/>
      <c r="E81" s="212"/>
      <c r="F81" s="38" t="s">
        <v>29</v>
      </c>
      <c r="G81" s="64" t="s">
        <v>30</v>
      </c>
      <c r="H81" s="56"/>
    </row>
    <row r="82" spans="1:8" x14ac:dyDescent="0.25">
      <c r="A82" s="14" t="s">
        <v>6</v>
      </c>
      <c r="B82" s="209" t="s">
        <v>90</v>
      </c>
      <c r="C82" s="210"/>
      <c r="D82" s="210"/>
      <c r="E82" s="210"/>
      <c r="F82" s="211"/>
      <c r="G82" s="27">
        <f>2*3*22</f>
        <v>132</v>
      </c>
      <c r="H82" s="57"/>
    </row>
    <row r="83" spans="1:8" ht="27" customHeight="1" x14ac:dyDescent="0.25">
      <c r="A83" s="25" t="s">
        <v>91</v>
      </c>
      <c r="B83" s="198" t="s">
        <v>175</v>
      </c>
      <c r="C83" s="198"/>
      <c r="D83" s="198"/>
      <c r="E83" s="198"/>
      <c r="F83" s="77">
        <v>0.06</v>
      </c>
      <c r="G83" s="27">
        <f>IF(G24*F83&gt;G82,-G82,-(G24*F83))</f>
        <v>-91.74</v>
      </c>
      <c r="H83" s="48"/>
    </row>
    <row r="84" spans="1:8" x14ac:dyDescent="0.25">
      <c r="A84" s="14" t="s">
        <v>8</v>
      </c>
      <c r="B84" s="209" t="s">
        <v>92</v>
      </c>
      <c r="C84" s="210"/>
      <c r="D84" s="210"/>
      <c r="E84" s="210"/>
      <c r="F84" s="211"/>
      <c r="G84" s="11"/>
      <c r="H84" s="57"/>
    </row>
    <row r="85" spans="1:8" x14ac:dyDescent="0.25">
      <c r="A85" s="14" t="s">
        <v>93</v>
      </c>
      <c r="B85" s="182" t="s">
        <v>176</v>
      </c>
      <c r="C85" s="182"/>
      <c r="D85" s="182"/>
      <c r="E85" s="182"/>
      <c r="F85" s="78">
        <v>0.2</v>
      </c>
      <c r="G85" s="11">
        <f>-(G84*F85)</f>
        <v>0</v>
      </c>
      <c r="H85" s="48"/>
    </row>
    <row r="86" spans="1:8" x14ac:dyDescent="0.25">
      <c r="A86" s="14" t="s">
        <v>10</v>
      </c>
      <c r="B86" s="209" t="s">
        <v>94</v>
      </c>
      <c r="C86" s="210"/>
      <c r="D86" s="210"/>
      <c r="E86" s="210"/>
      <c r="F86" s="211"/>
      <c r="G86" s="82"/>
      <c r="H86" s="48"/>
    </row>
    <row r="87" spans="1:8" x14ac:dyDescent="0.25">
      <c r="A87" s="14" t="s">
        <v>12</v>
      </c>
      <c r="B87" s="209" t="s">
        <v>95</v>
      </c>
      <c r="C87" s="210"/>
      <c r="D87" s="210"/>
      <c r="E87" s="210"/>
      <c r="F87" s="211"/>
      <c r="G87" s="82"/>
      <c r="H87" s="48"/>
    </row>
    <row r="88" spans="1:8" x14ac:dyDescent="0.25">
      <c r="A88" s="14" t="s">
        <v>14</v>
      </c>
      <c r="B88" s="209" t="s">
        <v>96</v>
      </c>
      <c r="C88" s="210"/>
      <c r="D88" s="210"/>
      <c r="E88" s="210"/>
      <c r="F88" s="211"/>
      <c r="G88" s="82"/>
      <c r="H88" s="48"/>
    </row>
    <row r="89" spans="1:8" x14ac:dyDescent="0.25">
      <c r="A89" s="14" t="s">
        <v>43</v>
      </c>
      <c r="B89" s="209" t="s">
        <v>97</v>
      </c>
      <c r="C89" s="210"/>
      <c r="D89" s="210"/>
      <c r="E89" s="210"/>
      <c r="F89" s="211"/>
      <c r="G89" s="82"/>
      <c r="H89" s="48"/>
    </row>
    <row r="90" spans="1:8" x14ac:dyDescent="0.25">
      <c r="A90" s="14" t="s">
        <v>45</v>
      </c>
      <c r="B90" s="209" t="s">
        <v>98</v>
      </c>
      <c r="C90" s="210"/>
      <c r="D90" s="210"/>
      <c r="E90" s="210"/>
      <c r="F90" s="211"/>
      <c r="G90" s="82"/>
      <c r="H90" s="53"/>
    </row>
    <row r="91" spans="1:8" x14ac:dyDescent="0.25">
      <c r="A91" s="14" t="s">
        <v>47</v>
      </c>
      <c r="B91" s="209" t="s">
        <v>99</v>
      </c>
      <c r="C91" s="210"/>
      <c r="D91" s="210"/>
      <c r="E91" s="210"/>
      <c r="F91" s="211"/>
      <c r="G91" s="11"/>
      <c r="H91" s="48"/>
    </row>
    <row r="92" spans="1:8" x14ac:dyDescent="0.25">
      <c r="A92" s="14" t="s">
        <v>100</v>
      </c>
      <c r="B92" s="209" t="s">
        <v>61</v>
      </c>
      <c r="C92" s="210"/>
      <c r="D92" s="210"/>
      <c r="E92" s="210"/>
      <c r="F92" s="211"/>
      <c r="G92" s="80"/>
      <c r="H92" s="48"/>
    </row>
    <row r="93" spans="1:8" x14ac:dyDescent="0.25">
      <c r="A93" s="219" t="s">
        <v>101</v>
      </c>
      <c r="B93" s="220"/>
      <c r="C93" s="220"/>
      <c r="D93" s="220"/>
      <c r="E93" s="220"/>
      <c r="F93" s="221"/>
      <c r="G93" s="34">
        <f>SUM(G82:G92)</f>
        <v>40.260000000000005</v>
      </c>
      <c r="H93" s="48"/>
    </row>
    <row r="94" spans="1:8" ht="15.75" thickBot="1" x14ac:dyDescent="0.3">
      <c r="A94" s="222"/>
      <c r="B94" s="223"/>
      <c r="C94" s="223"/>
      <c r="D94" s="223"/>
      <c r="E94" s="223"/>
      <c r="F94" s="223"/>
      <c r="G94" s="224"/>
      <c r="H94" s="58"/>
    </row>
    <row r="95" spans="1:8" x14ac:dyDescent="0.25">
      <c r="A95" s="156" t="s">
        <v>102</v>
      </c>
      <c r="B95" s="157"/>
      <c r="C95" s="157"/>
      <c r="D95" s="157"/>
      <c r="E95" s="157"/>
      <c r="F95" s="157"/>
      <c r="G95" s="158"/>
      <c r="H95" s="58"/>
    </row>
    <row r="96" spans="1:8" x14ac:dyDescent="0.25">
      <c r="A96" s="6">
        <v>4</v>
      </c>
      <c r="B96" s="225" t="s">
        <v>103</v>
      </c>
      <c r="C96" s="207"/>
      <c r="D96" s="207"/>
      <c r="E96" s="207"/>
      <c r="F96" s="226"/>
      <c r="G96" s="8" t="s">
        <v>30</v>
      </c>
      <c r="H96" s="48"/>
    </row>
    <row r="97" spans="1:8" x14ac:dyDescent="0.25">
      <c r="A97" s="14" t="s">
        <v>6</v>
      </c>
      <c r="B97" s="209" t="s">
        <v>104</v>
      </c>
      <c r="C97" s="210"/>
      <c r="D97" s="210"/>
      <c r="E97" s="210"/>
      <c r="F97" s="211"/>
      <c r="G97" s="80"/>
      <c r="H97" s="48"/>
    </row>
    <row r="98" spans="1:8" x14ac:dyDescent="0.25">
      <c r="A98" s="14" t="s">
        <v>8</v>
      </c>
      <c r="B98" s="209" t="s">
        <v>105</v>
      </c>
      <c r="C98" s="210"/>
      <c r="D98" s="210"/>
      <c r="E98" s="210"/>
      <c r="F98" s="211"/>
      <c r="G98" s="80"/>
      <c r="H98" s="48"/>
    </row>
    <row r="99" spans="1:8" x14ac:dyDescent="0.25">
      <c r="A99" s="14" t="s">
        <v>10</v>
      </c>
      <c r="B99" s="209" t="s">
        <v>106</v>
      </c>
      <c r="C99" s="210"/>
      <c r="D99" s="210"/>
      <c r="E99" s="210"/>
      <c r="F99" s="211"/>
      <c r="G99" s="80"/>
      <c r="H99" s="48"/>
    </row>
    <row r="100" spans="1:8" x14ac:dyDescent="0.25">
      <c r="A100" s="14" t="s">
        <v>12</v>
      </c>
      <c r="B100" s="209" t="s">
        <v>107</v>
      </c>
      <c r="C100" s="210"/>
      <c r="D100" s="210"/>
      <c r="E100" s="210"/>
      <c r="F100" s="211"/>
      <c r="G100" s="80"/>
      <c r="H100" s="48"/>
    </row>
    <row r="101" spans="1:8" x14ac:dyDescent="0.25">
      <c r="A101" s="14" t="s">
        <v>45</v>
      </c>
      <c r="B101" s="209" t="s">
        <v>61</v>
      </c>
      <c r="C101" s="210"/>
      <c r="D101" s="210"/>
      <c r="E101" s="210"/>
      <c r="F101" s="211"/>
      <c r="G101" s="80"/>
      <c r="H101" s="1"/>
    </row>
    <row r="102" spans="1:8" x14ac:dyDescent="0.25">
      <c r="A102" s="203" t="s">
        <v>108</v>
      </c>
      <c r="B102" s="204"/>
      <c r="C102" s="204"/>
      <c r="D102" s="204"/>
      <c r="E102" s="204"/>
      <c r="F102" s="213"/>
      <c r="G102" s="13">
        <f>SUM(G97:G101)</f>
        <v>0</v>
      </c>
      <c r="H102" s="1"/>
    </row>
    <row r="103" spans="1:8" ht="15.75" thickBot="1" x14ac:dyDescent="0.3">
      <c r="A103" s="214"/>
      <c r="B103" s="215"/>
      <c r="C103" s="215"/>
      <c r="D103" s="215"/>
      <c r="E103" s="215"/>
      <c r="F103" s="215"/>
      <c r="G103" s="216"/>
      <c r="H103" s="1"/>
    </row>
    <row r="104" spans="1:8" ht="15.75" thickBot="1" x14ac:dyDescent="0.3">
      <c r="A104" s="217" t="s">
        <v>109</v>
      </c>
      <c r="B104" s="218"/>
      <c r="C104" s="218"/>
      <c r="D104" s="218"/>
      <c r="E104" s="218"/>
      <c r="F104" s="218"/>
      <c r="G104" s="84">
        <f>G27+G78+G93+G102</f>
        <v>2528.7262013688892</v>
      </c>
      <c r="H104" s="1"/>
    </row>
    <row r="105" spans="1:8" ht="15.75" thickBot="1" x14ac:dyDescent="0.3">
      <c r="A105" s="140"/>
      <c r="B105" s="141"/>
      <c r="C105" s="141"/>
      <c r="D105" s="141"/>
      <c r="E105" s="141"/>
      <c r="F105" s="141"/>
      <c r="G105" s="142"/>
      <c r="H105" s="1"/>
    </row>
    <row r="106" spans="1:8" x14ac:dyDescent="0.25">
      <c r="A106" s="156" t="s">
        <v>110</v>
      </c>
      <c r="B106" s="157"/>
      <c r="C106" s="157"/>
      <c r="D106" s="157"/>
      <c r="E106" s="157"/>
      <c r="F106" s="157"/>
      <c r="G106" s="158"/>
      <c r="H106" s="1"/>
    </row>
    <row r="107" spans="1:8" x14ac:dyDescent="0.25">
      <c r="A107" s="6">
        <v>5</v>
      </c>
      <c r="B107" s="227" t="s">
        <v>111</v>
      </c>
      <c r="C107" s="228"/>
      <c r="D107" s="228"/>
      <c r="E107" s="229"/>
      <c r="F107" s="7" t="s">
        <v>29</v>
      </c>
      <c r="G107" s="8" t="s">
        <v>30</v>
      </c>
      <c r="H107" s="1"/>
    </row>
    <row r="108" spans="1:8" x14ac:dyDescent="0.25">
      <c r="A108" s="14" t="s">
        <v>6</v>
      </c>
      <c r="B108" s="182" t="s">
        <v>112</v>
      </c>
      <c r="C108" s="182"/>
      <c r="D108" s="182"/>
      <c r="E108" s="182"/>
      <c r="F108" s="83">
        <v>0</v>
      </c>
      <c r="G108" s="36">
        <f>F108*$G$104</f>
        <v>0</v>
      </c>
      <c r="H108" s="1"/>
    </row>
    <row r="109" spans="1:8" x14ac:dyDescent="0.25">
      <c r="A109" s="14" t="s">
        <v>8</v>
      </c>
      <c r="B109" s="182" t="s">
        <v>113</v>
      </c>
      <c r="C109" s="182"/>
      <c r="D109" s="182"/>
      <c r="E109" s="182"/>
      <c r="F109" s="83">
        <v>0</v>
      </c>
      <c r="G109" s="36">
        <f>F109*$G$104</f>
        <v>0</v>
      </c>
      <c r="H109" s="48"/>
    </row>
    <row r="110" spans="1:8" x14ac:dyDescent="0.25">
      <c r="A110" s="14" t="s">
        <v>10</v>
      </c>
      <c r="B110" s="182" t="s">
        <v>114</v>
      </c>
      <c r="C110" s="182"/>
      <c r="D110" s="182"/>
      <c r="E110" s="182"/>
      <c r="F110" s="83">
        <v>0</v>
      </c>
      <c r="G110" s="36">
        <f>F110*$G$104</f>
        <v>0</v>
      </c>
      <c r="H110" s="48"/>
    </row>
    <row r="111" spans="1:8" x14ac:dyDescent="0.25">
      <c r="A111" s="203" t="s">
        <v>115</v>
      </c>
      <c r="B111" s="204"/>
      <c r="C111" s="204"/>
      <c r="D111" s="204"/>
      <c r="E111" s="204"/>
      <c r="F111" s="37">
        <f>SUM(F108:F110)</f>
        <v>0</v>
      </c>
      <c r="G111" s="13">
        <f>SUM(G108:G110)</f>
        <v>0</v>
      </c>
      <c r="H111" s="48"/>
    </row>
    <row r="112" spans="1:8" ht="15.75" thickBot="1" x14ac:dyDescent="0.3">
      <c r="A112" s="206"/>
      <c r="B112" s="207"/>
      <c r="C112" s="207"/>
      <c r="D112" s="207"/>
      <c r="E112" s="207"/>
      <c r="F112" s="207"/>
      <c r="G112" s="208"/>
      <c r="H112" s="57"/>
    </row>
    <row r="113" spans="1:8" x14ac:dyDescent="0.25">
      <c r="A113" s="156" t="s">
        <v>116</v>
      </c>
      <c r="B113" s="157"/>
      <c r="C113" s="157"/>
      <c r="D113" s="157"/>
      <c r="E113" s="157"/>
      <c r="F113" s="157"/>
      <c r="G113" s="158"/>
      <c r="H113" s="48"/>
    </row>
    <row r="114" spans="1:8" x14ac:dyDescent="0.25">
      <c r="A114" s="6">
        <v>6</v>
      </c>
      <c r="B114" s="181" t="s">
        <v>117</v>
      </c>
      <c r="C114" s="181"/>
      <c r="D114" s="181"/>
      <c r="E114" s="181"/>
      <c r="F114" s="38" t="s">
        <v>29</v>
      </c>
      <c r="G114" s="8" t="s">
        <v>30</v>
      </c>
      <c r="H114" s="48"/>
    </row>
    <row r="115" spans="1:8" x14ac:dyDescent="0.25">
      <c r="A115" s="14" t="s">
        <v>6</v>
      </c>
      <c r="B115" s="182" t="s">
        <v>118</v>
      </c>
      <c r="C115" s="182"/>
      <c r="D115" s="182"/>
      <c r="E115" s="182"/>
      <c r="F115" s="81"/>
      <c r="G115" s="39">
        <f>($G$104+$G$111)/(1-$F$118)*F115</f>
        <v>0</v>
      </c>
      <c r="H115" s="48"/>
    </row>
    <row r="116" spans="1:8" x14ac:dyDescent="0.25">
      <c r="A116" s="14" t="s">
        <v>8</v>
      </c>
      <c r="B116" s="182" t="s">
        <v>119</v>
      </c>
      <c r="C116" s="182"/>
      <c r="D116" s="182"/>
      <c r="E116" s="182"/>
      <c r="F116" s="81"/>
      <c r="G116" s="39">
        <f>($G$104+$G$111)/(1-$F$118)*F116</f>
        <v>0</v>
      </c>
      <c r="H116" s="48"/>
    </row>
    <row r="117" spans="1:8" x14ac:dyDescent="0.25">
      <c r="A117" s="14" t="s">
        <v>10</v>
      </c>
      <c r="B117" s="182" t="s">
        <v>120</v>
      </c>
      <c r="C117" s="182"/>
      <c r="D117" s="182"/>
      <c r="E117" s="182"/>
      <c r="F117" s="81"/>
      <c r="G117" s="39">
        <f>($G$104+$G$111)/(1-$F$118)*F117</f>
        <v>0</v>
      </c>
      <c r="H117" s="48"/>
    </row>
    <row r="118" spans="1:8" x14ac:dyDescent="0.25">
      <c r="A118" s="203" t="s">
        <v>121</v>
      </c>
      <c r="B118" s="233"/>
      <c r="C118" s="233"/>
      <c r="D118" s="233"/>
      <c r="E118" s="234"/>
      <c r="F118" s="17">
        <f>SUM(F115:F117)</f>
        <v>0</v>
      </c>
      <c r="G118" s="40">
        <f>SUM(G115:G117)</f>
        <v>0</v>
      </c>
      <c r="H118" s="48"/>
    </row>
    <row r="119" spans="1:8" ht="15.75" thickBot="1" x14ac:dyDescent="0.3">
      <c r="A119" s="235"/>
      <c r="B119" s="236"/>
      <c r="C119" s="236"/>
      <c r="D119" s="236"/>
      <c r="E119" s="236"/>
      <c r="F119" s="236"/>
      <c r="G119" s="237"/>
      <c r="H119" s="1"/>
    </row>
    <row r="120" spans="1:8" ht="15.75" thickBot="1" x14ac:dyDescent="0.3">
      <c r="A120" s="238" t="s">
        <v>122</v>
      </c>
      <c r="B120" s="239"/>
      <c r="C120" s="239"/>
      <c r="D120" s="239"/>
      <c r="E120" s="239"/>
      <c r="F120" s="239"/>
      <c r="G120" s="41">
        <f>G118+G111+G104</f>
        <v>2528.7262013688892</v>
      </c>
      <c r="H120" s="1"/>
    </row>
    <row r="121" spans="1:8" ht="15.75" thickBot="1" x14ac:dyDescent="0.3">
      <c r="A121" s="240"/>
      <c r="B121" s="241"/>
      <c r="C121" s="241"/>
      <c r="D121" s="241"/>
      <c r="E121" s="241"/>
      <c r="F121" s="241"/>
      <c r="G121" s="242"/>
      <c r="H121" s="1"/>
    </row>
    <row r="122" spans="1:8" x14ac:dyDescent="0.25">
      <c r="A122" s="243" t="s">
        <v>123</v>
      </c>
      <c r="B122" s="244"/>
      <c r="C122" s="244"/>
      <c r="D122" s="244"/>
      <c r="E122" s="244"/>
      <c r="F122" s="244"/>
      <c r="G122" s="245"/>
      <c r="H122" s="56"/>
    </row>
    <row r="123" spans="1:8" x14ac:dyDescent="0.25">
      <c r="A123" s="230" t="s">
        <v>124</v>
      </c>
      <c r="B123" s="231"/>
      <c r="C123" s="231" t="s">
        <v>125</v>
      </c>
      <c r="D123" s="231" t="s">
        <v>126</v>
      </c>
      <c r="E123" s="231" t="s">
        <v>127</v>
      </c>
      <c r="F123" s="231" t="s">
        <v>128</v>
      </c>
      <c r="G123" s="232" t="s">
        <v>181</v>
      </c>
      <c r="H123" s="1"/>
    </row>
    <row r="124" spans="1:8" x14ac:dyDescent="0.25">
      <c r="A124" s="230"/>
      <c r="B124" s="231"/>
      <c r="C124" s="231"/>
      <c r="D124" s="231"/>
      <c r="E124" s="231"/>
      <c r="F124" s="231"/>
      <c r="G124" s="232"/>
      <c r="H124" s="1"/>
    </row>
    <row r="125" spans="1:8" ht="27" customHeight="1" x14ac:dyDescent="0.25">
      <c r="A125" s="249" t="s">
        <v>130</v>
      </c>
      <c r="B125" s="199"/>
      <c r="C125" s="66">
        <v>540</v>
      </c>
      <c r="D125" s="67">
        <v>0.5</v>
      </c>
      <c r="E125" s="68">
        <f>C125*(D125+1)*$G$27/220</f>
        <v>5629.5</v>
      </c>
      <c r="F125" s="68">
        <f>E125*(1+$F$78)</f>
        <v>9162.0801050399987</v>
      </c>
      <c r="G125" s="69">
        <f>F125/(1-$F$118)*(1+$F$111)</f>
        <v>9162.0801050399987</v>
      </c>
      <c r="H125" s="1"/>
    </row>
    <row r="126" spans="1:8" ht="27" customHeight="1" x14ac:dyDescent="0.25">
      <c r="A126" s="250" t="s">
        <v>131</v>
      </c>
      <c r="B126" s="198"/>
      <c r="C126" s="66">
        <v>116</v>
      </c>
      <c r="D126" s="67">
        <v>1</v>
      </c>
      <c r="E126" s="68">
        <f>C126*(D126+1)/220*$G$27</f>
        <v>1612.3999999999999</v>
      </c>
      <c r="F126" s="68">
        <f>E126*(1+$F$78)</f>
        <v>2624.2007214435553</v>
      </c>
      <c r="G126" s="69">
        <f>F126/(1-$F$118)*(1+$F$111)</f>
        <v>2624.2007214435553</v>
      </c>
      <c r="H126" s="59"/>
    </row>
    <row r="127" spans="1:8" ht="15.75" thickBot="1" x14ac:dyDescent="0.3">
      <c r="A127" s="251" t="s">
        <v>132</v>
      </c>
      <c r="B127" s="252"/>
      <c r="C127" s="45">
        <v>116</v>
      </c>
      <c r="D127" s="46">
        <v>0.39</v>
      </c>
      <c r="E127" s="85">
        <f>C$127*($G$27/220)*(1+D$125)*(1+D$127)</f>
        <v>1680.9270000000004</v>
      </c>
      <c r="F127" s="47">
        <f>E127*(1+$F$78)</f>
        <v>2735.7292521049071</v>
      </c>
      <c r="G127" s="69">
        <f>F127/(1-$F$118)*(1+$F$111)</f>
        <v>2735.7292521049071</v>
      </c>
      <c r="H127" s="48"/>
    </row>
    <row r="128" spans="1:8" ht="15.75" thickBot="1" x14ac:dyDescent="0.3">
      <c r="A128" s="253" t="s">
        <v>133</v>
      </c>
      <c r="B128" s="254"/>
      <c r="C128" s="254"/>
      <c r="D128" s="254"/>
      <c r="E128" s="254"/>
      <c r="F128" s="254"/>
      <c r="G128" s="86">
        <f>SUM(G125:G127)</f>
        <v>14522.010078588462</v>
      </c>
      <c r="H128" s="48"/>
    </row>
    <row r="129" spans="1:8" ht="15.75" thickBot="1" x14ac:dyDescent="0.3">
      <c r="A129" s="191"/>
      <c r="B129" s="192"/>
      <c r="C129" s="192"/>
      <c r="D129" s="192"/>
      <c r="E129" s="192"/>
      <c r="F129" s="192"/>
      <c r="G129" s="193"/>
      <c r="H129" s="56"/>
    </row>
    <row r="130" spans="1:8" ht="15.75" thickBot="1" x14ac:dyDescent="0.3">
      <c r="A130" s="255" t="s">
        <v>191</v>
      </c>
      <c r="B130" s="256"/>
      <c r="C130" s="256"/>
      <c r="D130" s="256"/>
      <c r="E130" s="256"/>
      <c r="F130" s="256"/>
      <c r="G130" s="257"/>
      <c r="H130" s="48"/>
    </row>
    <row r="131" spans="1:8" ht="45" x14ac:dyDescent="0.25">
      <c r="A131" s="104" t="s">
        <v>135</v>
      </c>
      <c r="B131" s="258" t="s">
        <v>136</v>
      </c>
      <c r="C131" s="259"/>
      <c r="D131" s="105" t="s">
        <v>137</v>
      </c>
      <c r="E131" s="105" t="s">
        <v>138</v>
      </c>
      <c r="F131" s="105" t="s">
        <v>184</v>
      </c>
      <c r="G131" s="106" t="s">
        <v>139</v>
      </c>
      <c r="H131" s="60"/>
    </row>
    <row r="132" spans="1:8" ht="15.75" thickBot="1" x14ac:dyDescent="0.3">
      <c r="A132" s="107">
        <v>1</v>
      </c>
      <c r="B132" s="260" t="str">
        <f>B15</f>
        <v>Copeiro</v>
      </c>
      <c r="C132" s="261"/>
      <c r="D132" s="109">
        <f>F15</f>
        <v>2</v>
      </c>
      <c r="E132" s="110">
        <f>G120</f>
        <v>2528.7262013688892</v>
      </c>
      <c r="F132" s="111">
        <f>G128/12</f>
        <v>1210.1675065490385</v>
      </c>
      <c r="G132" s="112">
        <f>E132*D132+F132</f>
        <v>6267.6199092868173</v>
      </c>
      <c r="H132" s="60"/>
    </row>
    <row r="133" spans="1:8" ht="15.75" thickBot="1" x14ac:dyDescent="0.3">
      <c r="A133" s="246" t="s">
        <v>190</v>
      </c>
      <c r="B133" s="247"/>
      <c r="C133" s="247"/>
      <c r="D133" s="247"/>
      <c r="E133" s="247"/>
      <c r="F133" s="247"/>
      <c r="G133" s="103">
        <f>G132*12</f>
        <v>75211.438911441801</v>
      </c>
      <c r="H133" s="1"/>
    </row>
    <row r="134" spans="1:8" ht="14.25" customHeight="1" x14ac:dyDescent="0.25">
      <c r="A134" s="50"/>
      <c r="B134" s="50"/>
      <c r="C134" s="50"/>
      <c r="D134" s="50"/>
      <c r="E134" s="50"/>
      <c r="F134" s="50"/>
      <c r="G134" s="51"/>
      <c r="H134" s="49"/>
    </row>
    <row r="135" spans="1:8" x14ac:dyDescent="0.25">
      <c r="A135" s="48" t="s">
        <v>140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52" t="s">
        <v>141</v>
      </c>
      <c r="B136" s="1"/>
      <c r="C136" s="1"/>
      <c r="D136" s="1"/>
      <c r="E136" s="1"/>
      <c r="F136" s="1"/>
      <c r="G136" s="1"/>
      <c r="H136" s="1"/>
    </row>
    <row r="137" spans="1:8" x14ac:dyDescent="0.25">
      <c r="A137" s="52" t="s">
        <v>142</v>
      </c>
      <c r="B137" s="1"/>
      <c r="C137" s="1"/>
      <c r="D137" s="1"/>
      <c r="E137" s="1"/>
      <c r="F137" s="1"/>
      <c r="G137" s="1"/>
      <c r="H137" s="1"/>
    </row>
    <row r="138" spans="1:8" x14ac:dyDescent="0.25">
      <c r="A138" s="52" t="s">
        <v>143</v>
      </c>
      <c r="B138" s="1"/>
      <c r="C138" s="1"/>
      <c r="D138" s="1"/>
      <c r="E138" s="1"/>
      <c r="F138" s="1"/>
      <c r="G138" s="1"/>
      <c r="H138" s="1"/>
    </row>
    <row r="139" spans="1:8" x14ac:dyDescent="0.25">
      <c r="A139" s="52" t="s">
        <v>144</v>
      </c>
      <c r="B139" s="1"/>
      <c r="C139" s="1"/>
      <c r="D139" s="1"/>
      <c r="E139" s="1"/>
      <c r="F139" s="1"/>
      <c r="G139" s="1"/>
      <c r="H139" s="1"/>
    </row>
    <row r="140" spans="1:8" x14ac:dyDescent="0.25">
      <c r="A140" s="52" t="s">
        <v>145</v>
      </c>
      <c r="B140" s="1"/>
      <c r="C140" s="1"/>
      <c r="D140" s="1"/>
      <c r="E140" s="1"/>
      <c r="F140" s="1"/>
      <c r="G140" s="1"/>
      <c r="H140" s="1"/>
    </row>
    <row r="141" spans="1:8" x14ac:dyDescent="0.25">
      <c r="A141" s="52" t="s">
        <v>146</v>
      </c>
      <c r="B141" s="1"/>
      <c r="C141" s="1"/>
      <c r="D141" s="1"/>
      <c r="E141" s="1"/>
      <c r="F141" s="1"/>
      <c r="G141" s="1"/>
      <c r="H141" s="1"/>
    </row>
    <row r="142" spans="1:8" x14ac:dyDescent="0.25">
      <c r="A142" s="48" t="s">
        <v>147</v>
      </c>
      <c r="B142" s="1"/>
      <c r="C142" s="1"/>
      <c r="D142" s="1"/>
      <c r="E142" s="1"/>
      <c r="F142" s="1"/>
      <c r="G142" s="1"/>
      <c r="H142" s="1"/>
    </row>
    <row r="143" spans="1:8" x14ac:dyDescent="0.25">
      <c r="A143" s="48" t="s">
        <v>148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8" t="s">
        <v>149</v>
      </c>
      <c r="B144" s="1"/>
      <c r="C144" s="1"/>
      <c r="D144" s="1"/>
      <c r="E144" s="1"/>
      <c r="F144" s="1"/>
      <c r="G144" s="1"/>
      <c r="H144" s="1"/>
    </row>
    <row r="145" spans="8:8" x14ac:dyDescent="0.25">
      <c r="H145" s="56"/>
    </row>
  </sheetData>
  <mergeCells count="150">
    <mergeCell ref="A133:F133"/>
    <mergeCell ref="A125:B125"/>
    <mergeCell ref="A126:B126"/>
    <mergeCell ref="A127:B127"/>
    <mergeCell ref="A128:F128"/>
    <mergeCell ref="A129:G129"/>
    <mergeCell ref="A130:G130"/>
    <mergeCell ref="B131:C131"/>
    <mergeCell ref="B132:C132"/>
    <mergeCell ref="A123:B124"/>
    <mergeCell ref="C123:C124"/>
    <mergeCell ref="D123:D124"/>
    <mergeCell ref="E123:E124"/>
    <mergeCell ref="F123:F124"/>
    <mergeCell ref="G123:G124"/>
    <mergeCell ref="B117:E117"/>
    <mergeCell ref="A118:E118"/>
    <mergeCell ref="A119:G119"/>
    <mergeCell ref="A120:F120"/>
    <mergeCell ref="A121:G121"/>
    <mergeCell ref="A122:G122"/>
    <mergeCell ref="A111:E111"/>
    <mergeCell ref="A112:G112"/>
    <mergeCell ref="A113:G113"/>
    <mergeCell ref="B114:E114"/>
    <mergeCell ref="B115:E115"/>
    <mergeCell ref="B116:E116"/>
    <mergeCell ref="A105:G105"/>
    <mergeCell ref="A106:G106"/>
    <mergeCell ref="B107:E107"/>
    <mergeCell ref="B108:E108"/>
    <mergeCell ref="B109:E109"/>
    <mergeCell ref="B110:E110"/>
    <mergeCell ref="B99:F99"/>
    <mergeCell ref="B100:F100"/>
    <mergeCell ref="B101:F101"/>
    <mergeCell ref="A102:F102"/>
    <mergeCell ref="A103:G103"/>
    <mergeCell ref="A104:F104"/>
    <mergeCell ref="A93:F93"/>
    <mergeCell ref="A94:G94"/>
    <mergeCell ref="A95:G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E81"/>
    <mergeCell ref="B82:F82"/>
    <mergeCell ref="B83:E83"/>
    <mergeCell ref="B84:F84"/>
    <mergeCell ref="B85:E85"/>
    <mergeCell ref="B86:F86"/>
    <mergeCell ref="B75:E75"/>
    <mergeCell ref="B76:E76"/>
    <mergeCell ref="B77:E77"/>
    <mergeCell ref="A78:E78"/>
    <mergeCell ref="A79:G79"/>
    <mergeCell ref="A80:G80"/>
    <mergeCell ref="B69:E69"/>
    <mergeCell ref="A70:E70"/>
    <mergeCell ref="A71:G71"/>
    <mergeCell ref="A72:G72"/>
    <mergeCell ref="B73:E73"/>
    <mergeCell ref="B74:E74"/>
    <mergeCell ref="B64:E64"/>
    <mergeCell ref="B65:E65"/>
    <mergeCell ref="B66:E66"/>
    <mergeCell ref="A67:E67"/>
    <mergeCell ref="B68:E68"/>
    <mergeCell ref="H57:H58"/>
    <mergeCell ref="B59:E59"/>
    <mergeCell ref="B60:E60"/>
    <mergeCell ref="A61:E61"/>
    <mergeCell ref="A62:G62"/>
    <mergeCell ref="B63:E63"/>
    <mergeCell ref="B53:E53"/>
    <mergeCell ref="A54:E54"/>
    <mergeCell ref="A55:G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A41:G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A40:E40"/>
    <mergeCell ref="A29:G29"/>
    <mergeCell ref="A30:G30"/>
    <mergeCell ref="B31:E31"/>
    <mergeCell ref="B32:E32"/>
    <mergeCell ref="B33:E33"/>
    <mergeCell ref="B34:E34"/>
    <mergeCell ref="B23:E23"/>
    <mergeCell ref="B24:F24"/>
    <mergeCell ref="B25:E25"/>
    <mergeCell ref="A26:E26"/>
    <mergeCell ref="A27:F27"/>
    <mergeCell ref="A28:G28"/>
    <mergeCell ref="B19:E19"/>
    <mergeCell ref="F19:G19"/>
    <mergeCell ref="B20:E20"/>
    <mergeCell ref="F20:G20"/>
    <mergeCell ref="A21:G21"/>
    <mergeCell ref="A22:G22"/>
    <mergeCell ref="B14:E14"/>
    <mergeCell ref="F14:G14"/>
    <mergeCell ref="B15:E15"/>
    <mergeCell ref="F15:G15"/>
    <mergeCell ref="A16:G16"/>
    <mergeCell ref="B17:E17"/>
    <mergeCell ref="F17:G17"/>
    <mergeCell ref="B18:E18"/>
    <mergeCell ref="F18:G18"/>
    <mergeCell ref="A12:G12"/>
    <mergeCell ref="A13:G13"/>
    <mergeCell ref="A6:G6"/>
    <mergeCell ref="B7:E7"/>
    <mergeCell ref="F7:G7"/>
    <mergeCell ref="B8:E8"/>
    <mergeCell ref="F8:G8"/>
    <mergeCell ref="B9:E9"/>
    <mergeCell ref="F9:G9"/>
    <mergeCell ref="F11:G11"/>
    <mergeCell ref="A1:G1"/>
    <mergeCell ref="A2:G2"/>
    <mergeCell ref="A3:G3"/>
    <mergeCell ref="A4:D4"/>
    <mergeCell ref="F4:G4"/>
    <mergeCell ref="A5:G5"/>
    <mergeCell ref="B10:E10"/>
    <mergeCell ref="F10:G10"/>
    <mergeCell ref="B11:E11"/>
  </mergeCells>
  <dataValidations count="3">
    <dataValidation type="decimal" operator="greaterThanOrEqual" allowBlank="1" showInputMessage="1" showErrorMessage="1" error="O preenchimento deverá respeitar o piso salarial da categoria estabelecido pela Convenção Coletiva." sqref="G24">
      <formula1>F17</formula1>
    </dataValidation>
    <dataValidation type="decimal" operator="lessThanOrEqual" allowBlank="1" showInputMessage="1" showErrorMessage="1" error="O limite máximo para desconto é de 6% do valor do salário base." sqref="F83">
      <formula1>0.06</formula1>
    </dataValidation>
    <dataValidation type="decimal" operator="lessThanOrEqual" allowBlank="1" showInputMessage="1" showErrorMessage="1" error="O limite máximo para desconto é de 20% do valor do auxílio alimentação." sqref="F85">
      <formula1>0.2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5"/>
  <sheetViews>
    <sheetView showGridLines="0" topLeftCell="A121" zoomScale="180" zoomScaleNormal="180" workbookViewId="0">
      <selection activeCell="G133" sqref="G133"/>
    </sheetView>
  </sheetViews>
  <sheetFormatPr defaultRowHeight="15" x14ac:dyDescent="0.25"/>
  <cols>
    <col min="1" max="1" width="9.28515625" bestFit="1" customWidth="1"/>
    <col min="2" max="2" width="11" customWidth="1"/>
    <col min="3" max="4" width="9.28515625" bestFit="1" customWidth="1"/>
    <col min="5" max="5" width="18.28515625" customWidth="1"/>
    <col min="6" max="6" width="14.85546875" customWidth="1"/>
    <col min="7" max="7" width="20" customWidth="1"/>
    <col min="11" max="11" width="12.140625" bestFit="1" customWidth="1"/>
    <col min="12" max="12" width="14.28515625" bestFit="1" customWidth="1"/>
  </cols>
  <sheetData>
    <row r="1" spans="1:8" ht="30.75" customHeight="1" thickBot="1" x14ac:dyDescent="0.3">
      <c r="A1" s="136" t="s">
        <v>0</v>
      </c>
      <c r="B1" s="136"/>
      <c r="C1" s="136"/>
      <c r="D1" s="136"/>
      <c r="E1" s="136"/>
      <c r="F1" s="136"/>
      <c r="G1" s="136"/>
      <c r="H1" s="1"/>
    </row>
    <row r="2" spans="1:8" x14ac:dyDescent="0.25">
      <c r="A2" s="137" t="s">
        <v>203</v>
      </c>
      <c r="B2" s="138"/>
      <c r="C2" s="138"/>
      <c r="D2" s="138"/>
      <c r="E2" s="138"/>
      <c r="F2" s="138"/>
      <c r="G2" s="139"/>
      <c r="H2" s="1"/>
    </row>
    <row r="3" spans="1:8" x14ac:dyDescent="0.25">
      <c r="A3" s="129" t="s">
        <v>1</v>
      </c>
      <c r="B3" s="130"/>
      <c r="C3" s="130"/>
      <c r="D3" s="130"/>
      <c r="E3" s="130"/>
      <c r="F3" s="130"/>
      <c r="G3" s="131"/>
      <c r="H3" s="1"/>
    </row>
    <row r="4" spans="1:8" x14ac:dyDescent="0.25">
      <c r="A4" s="124" t="s">
        <v>2</v>
      </c>
      <c r="B4" s="125"/>
      <c r="C4" s="125"/>
      <c r="D4" s="126"/>
      <c r="E4" s="298" t="s">
        <v>211</v>
      </c>
      <c r="F4" s="127" t="s">
        <v>4</v>
      </c>
      <c r="G4" s="128"/>
      <c r="H4" s="1"/>
    </row>
    <row r="5" spans="1:8" ht="15.75" thickBot="1" x14ac:dyDescent="0.3">
      <c r="A5" s="140"/>
      <c r="B5" s="141"/>
      <c r="C5" s="141"/>
      <c r="D5" s="141"/>
      <c r="E5" s="141"/>
      <c r="F5" s="141"/>
      <c r="G5" s="142"/>
      <c r="H5" s="1"/>
    </row>
    <row r="6" spans="1:8" x14ac:dyDescent="0.25">
      <c r="A6" s="156" t="s">
        <v>5</v>
      </c>
      <c r="B6" s="157"/>
      <c r="C6" s="157"/>
      <c r="D6" s="157"/>
      <c r="E6" s="157"/>
      <c r="F6" s="157"/>
      <c r="G6" s="158"/>
      <c r="H6" s="48"/>
    </row>
    <row r="7" spans="1:8" ht="15.75" customHeight="1" x14ac:dyDescent="0.25">
      <c r="A7" s="2" t="s">
        <v>6</v>
      </c>
      <c r="B7" s="143" t="s">
        <v>7</v>
      </c>
      <c r="C7" s="144"/>
      <c r="D7" s="144"/>
      <c r="E7" s="145"/>
      <c r="F7" s="146"/>
      <c r="G7" s="147"/>
      <c r="H7" s="48"/>
    </row>
    <row r="8" spans="1:8" x14ac:dyDescent="0.25">
      <c r="A8" s="2" t="s">
        <v>8</v>
      </c>
      <c r="B8" s="143" t="s">
        <v>9</v>
      </c>
      <c r="C8" s="144"/>
      <c r="D8" s="144"/>
      <c r="E8" s="145"/>
      <c r="F8" s="146"/>
      <c r="G8" s="147"/>
      <c r="H8" s="48"/>
    </row>
    <row r="9" spans="1:8" ht="27" customHeight="1" x14ac:dyDescent="0.25">
      <c r="A9" s="3" t="s">
        <v>10</v>
      </c>
      <c r="B9" s="159" t="s">
        <v>11</v>
      </c>
      <c r="C9" s="160"/>
      <c r="D9" s="160"/>
      <c r="E9" s="161"/>
      <c r="F9" s="162"/>
      <c r="G9" s="163"/>
      <c r="H9" s="48"/>
    </row>
    <row r="10" spans="1:8" x14ac:dyDescent="0.25">
      <c r="A10" s="3" t="s">
        <v>12</v>
      </c>
      <c r="B10" s="143" t="s">
        <v>13</v>
      </c>
      <c r="C10" s="144"/>
      <c r="D10" s="144"/>
      <c r="E10" s="145"/>
      <c r="F10" s="146"/>
      <c r="G10" s="147"/>
      <c r="H10" s="48"/>
    </row>
    <row r="11" spans="1:8" ht="21.75" customHeight="1" x14ac:dyDescent="0.25">
      <c r="A11" s="2" t="s">
        <v>14</v>
      </c>
      <c r="B11" s="143" t="s">
        <v>15</v>
      </c>
      <c r="C11" s="144"/>
      <c r="D11" s="144"/>
      <c r="E11" s="145"/>
      <c r="F11" s="148" t="s">
        <v>210</v>
      </c>
      <c r="G11" s="149"/>
      <c r="H11" s="48"/>
    </row>
    <row r="12" spans="1:8" ht="15.75" thickBot="1" x14ac:dyDescent="0.3">
      <c r="A12" s="150"/>
      <c r="B12" s="151"/>
      <c r="C12" s="151"/>
      <c r="D12" s="151"/>
      <c r="E12" s="151"/>
      <c r="F12" s="151"/>
      <c r="G12" s="152"/>
      <c r="H12" s="48"/>
    </row>
    <row r="13" spans="1:8" x14ac:dyDescent="0.25">
      <c r="A13" s="153" t="s">
        <v>16</v>
      </c>
      <c r="B13" s="154"/>
      <c r="C13" s="154"/>
      <c r="D13" s="154"/>
      <c r="E13" s="154"/>
      <c r="F13" s="154"/>
      <c r="G13" s="155"/>
      <c r="H13" s="48"/>
    </row>
    <row r="14" spans="1:8" x14ac:dyDescent="0.25">
      <c r="A14" s="4" t="s">
        <v>17</v>
      </c>
      <c r="B14" s="168" t="s">
        <v>18</v>
      </c>
      <c r="C14" s="168"/>
      <c r="D14" s="168"/>
      <c r="E14" s="168"/>
      <c r="F14" s="146" t="s">
        <v>19</v>
      </c>
      <c r="G14" s="147"/>
      <c r="H14" s="48"/>
    </row>
    <row r="15" spans="1:8" x14ac:dyDescent="0.25">
      <c r="A15" s="5" t="s">
        <v>20</v>
      </c>
      <c r="B15" s="164" t="s">
        <v>21</v>
      </c>
      <c r="C15" s="164"/>
      <c r="D15" s="164"/>
      <c r="E15" s="164"/>
      <c r="F15" s="169">
        <v>5</v>
      </c>
      <c r="G15" s="147"/>
      <c r="H15" s="48"/>
    </row>
    <row r="16" spans="1:8" x14ac:dyDescent="0.25">
      <c r="A16" s="170" t="s">
        <v>22</v>
      </c>
      <c r="B16" s="171"/>
      <c r="C16" s="171"/>
      <c r="D16" s="171"/>
      <c r="E16" s="171"/>
      <c r="F16" s="171"/>
      <c r="G16" s="172"/>
      <c r="H16" s="48"/>
    </row>
    <row r="17" spans="1:8" x14ac:dyDescent="0.25">
      <c r="A17" s="5" t="s">
        <v>6</v>
      </c>
      <c r="B17" s="164" t="s">
        <v>23</v>
      </c>
      <c r="C17" s="164"/>
      <c r="D17" s="164"/>
      <c r="E17" s="173"/>
      <c r="F17" s="174">
        <v>1491.84</v>
      </c>
      <c r="G17" s="175"/>
      <c r="H17" s="48"/>
    </row>
    <row r="18" spans="1:8" x14ac:dyDescent="0.25">
      <c r="A18" s="5" t="s">
        <v>8</v>
      </c>
      <c r="B18" s="164" t="s">
        <v>172</v>
      </c>
      <c r="C18" s="164"/>
      <c r="D18" s="164"/>
      <c r="E18" s="164"/>
      <c r="F18" s="176">
        <v>1412</v>
      </c>
      <c r="G18" s="177"/>
      <c r="H18" s="48"/>
    </row>
    <row r="19" spans="1:8" x14ac:dyDescent="0.25">
      <c r="A19" s="5" t="s">
        <v>10</v>
      </c>
      <c r="B19" s="164" t="s">
        <v>24</v>
      </c>
      <c r="C19" s="164"/>
      <c r="D19" s="164"/>
      <c r="E19" s="164"/>
      <c r="F19" s="162" t="s">
        <v>21</v>
      </c>
      <c r="G19" s="163"/>
      <c r="H19" s="48"/>
    </row>
    <row r="20" spans="1:8" x14ac:dyDescent="0.25">
      <c r="A20" s="5" t="s">
        <v>12</v>
      </c>
      <c r="B20" s="164" t="s">
        <v>25</v>
      </c>
      <c r="C20" s="164"/>
      <c r="D20" s="164"/>
      <c r="E20" s="164"/>
      <c r="F20" s="162"/>
      <c r="G20" s="163"/>
      <c r="H20" s="48"/>
    </row>
    <row r="21" spans="1:8" ht="15.75" thickBot="1" x14ac:dyDescent="0.3">
      <c r="A21" s="165"/>
      <c r="B21" s="166"/>
      <c r="C21" s="166"/>
      <c r="D21" s="166"/>
      <c r="E21" s="166"/>
      <c r="F21" s="166"/>
      <c r="G21" s="167"/>
      <c r="H21" s="48"/>
    </row>
    <row r="22" spans="1:8" x14ac:dyDescent="0.25">
      <c r="A22" s="156" t="s">
        <v>27</v>
      </c>
      <c r="B22" s="157"/>
      <c r="C22" s="157"/>
      <c r="D22" s="157"/>
      <c r="E22" s="157"/>
      <c r="F22" s="157"/>
      <c r="G22" s="158"/>
      <c r="H22" s="48"/>
    </row>
    <row r="23" spans="1:8" x14ac:dyDescent="0.25">
      <c r="A23" s="6">
        <v>1</v>
      </c>
      <c r="B23" s="181" t="s">
        <v>28</v>
      </c>
      <c r="C23" s="181"/>
      <c r="D23" s="181"/>
      <c r="E23" s="181"/>
      <c r="F23" s="7" t="s">
        <v>29</v>
      </c>
      <c r="G23" s="8" t="s">
        <v>30</v>
      </c>
      <c r="H23" s="53"/>
    </row>
    <row r="24" spans="1:8" x14ac:dyDescent="0.25">
      <c r="A24" s="9" t="s">
        <v>6</v>
      </c>
      <c r="B24" s="183" t="s">
        <v>31</v>
      </c>
      <c r="C24" s="184"/>
      <c r="D24" s="184"/>
      <c r="E24" s="184"/>
      <c r="F24" s="185"/>
      <c r="G24" s="80">
        <f>F17</f>
        <v>1491.84</v>
      </c>
      <c r="H24" s="48"/>
    </row>
    <row r="25" spans="1:8" x14ac:dyDescent="0.25">
      <c r="A25" s="9" t="s">
        <v>8</v>
      </c>
      <c r="B25" s="186" t="s">
        <v>173</v>
      </c>
      <c r="C25" s="186"/>
      <c r="D25" s="186"/>
      <c r="E25" s="186"/>
      <c r="F25" s="10">
        <v>0.4</v>
      </c>
      <c r="G25" s="11">
        <f>F18*F25</f>
        <v>564.80000000000007</v>
      </c>
      <c r="H25" s="48"/>
    </row>
    <row r="26" spans="1:8" x14ac:dyDescent="0.25">
      <c r="A26" s="187" t="s">
        <v>33</v>
      </c>
      <c r="B26" s="184"/>
      <c r="C26" s="184"/>
      <c r="D26" s="184"/>
      <c r="E26" s="185"/>
      <c r="F26" s="12"/>
      <c r="G26" s="11"/>
      <c r="H26" s="48"/>
    </row>
    <row r="27" spans="1:8" x14ac:dyDescent="0.25">
      <c r="A27" s="188" t="s">
        <v>34</v>
      </c>
      <c r="B27" s="189"/>
      <c r="C27" s="189"/>
      <c r="D27" s="189"/>
      <c r="E27" s="189"/>
      <c r="F27" s="190"/>
      <c r="G27" s="13">
        <f>SUM(G24:G26)</f>
        <v>2056.64</v>
      </c>
      <c r="H27" s="48"/>
    </row>
    <row r="28" spans="1:8" ht="15.75" thickBot="1" x14ac:dyDescent="0.3">
      <c r="A28" s="191"/>
      <c r="B28" s="192"/>
      <c r="C28" s="192"/>
      <c r="D28" s="192"/>
      <c r="E28" s="192"/>
      <c r="F28" s="192"/>
      <c r="G28" s="193"/>
      <c r="H28" s="48"/>
    </row>
    <row r="29" spans="1:8" x14ac:dyDescent="0.25">
      <c r="A29" s="156" t="s">
        <v>35</v>
      </c>
      <c r="B29" s="157"/>
      <c r="C29" s="157"/>
      <c r="D29" s="157"/>
      <c r="E29" s="157"/>
      <c r="F29" s="157"/>
      <c r="G29" s="158"/>
      <c r="H29" s="48"/>
    </row>
    <row r="30" spans="1:8" x14ac:dyDescent="0.25">
      <c r="A30" s="178"/>
      <c r="B30" s="179"/>
      <c r="C30" s="179"/>
      <c r="D30" s="179"/>
      <c r="E30" s="179"/>
      <c r="F30" s="179"/>
      <c r="G30" s="180"/>
      <c r="H30" s="48"/>
    </row>
    <row r="31" spans="1:8" x14ac:dyDescent="0.25">
      <c r="A31" s="6" t="s">
        <v>36</v>
      </c>
      <c r="B31" s="181" t="s">
        <v>37</v>
      </c>
      <c r="C31" s="181"/>
      <c r="D31" s="181"/>
      <c r="E31" s="181"/>
      <c r="F31" s="7" t="s">
        <v>29</v>
      </c>
      <c r="G31" s="8" t="s">
        <v>30</v>
      </c>
      <c r="H31" s="48"/>
    </row>
    <row r="32" spans="1:8" x14ac:dyDescent="0.25">
      <c r="A32" s="14" t="s">
        <v>6</v>
      </c>
      <c r="B32" s="182" t="s">
        <v>38</v>
      </c>
      <c r="C32" s="182"/>
      <c r="D32" s="182"/>
      <c r="E32" s="182"/>
      <c r="F32" s="15">
        <v>0.2</v>
      </c>
      <c r="G32" s="11">
        <f t="shared" ref="G32:G39" si="0">$G$27*F32</f>
        <v>411.32799999999997</v>
      </c>
      <c r="H32" s="54"/>
    </row>
    <row r="33" spans="1:8" x14ac:dyDescent="0.25">
      <c r="A33" s="14" t="s">
        <v>8</v>
      </c>
      <c r="B33" s="182" t="s">
        <v>180</v>
      </c>
      <c r="C33" s="182"/>
      <c r="D33" s="182"/>
      <c r="E33" s="182"/>
      <c r="F33" s="15"/>
      <c r="G33" s="11">
        <f t="shared" si="0"/>
        <v>0</v>
      </c>
      <c r="H33" s="48"/>
    </row>
    <row r="34" spans="1:8" x14ac:dyDescent="0.25">
      <c r="A34" s="14" t="s">
        <v>10</v>
      </c>
      <c r="B34" s="182" t="s">
        <v>179</v>
      </c>
      <c r="C34" s="182"/>
      <c r="D34" s="182"/>
      <c r="E34" s="182"/>
      <c r="F34" s="15"/>
      <c r="G34" s="11">
        <f t="shared" si="0"/>
        <v>0</v>
      </c>
      <c r="H34" s="48"/>
    </row>
    <row r="35" spans="1:8" x14ac:dyDescent="0.25">
      <c r="A35" s="14" t="s">
        <v>12</v>
      </c>
      <c r="B35" s="182" t="s">
        <v>41</v>
      </c>
      <c r="C35" s="182"/>
      <c r="D35" s="182"/>
      <c r="E35" s="182"/>
      <c r="F35" s="15"/>
      <c r="G35" s="11">
        <f t="shared" si="0"/>
        <v>0</v>
      </c>
      <c r="H35" s="48"/>
    </row>
    <row r="36" spans="1:8" x14ac:dyDescent="0.25">
      <c r="A36" s="14" t="s">
        <v>14</v>
      </c>
      <c r="B36" s="182" t="s">
        <v>42</v>
      </c>
      <c r="C36" s="182"/>
      <c r="D36" s="182"/>
      <c r="E36" s="182"/>
      <c r="F36" s="15"/>
      <c r="G36" s="11">
        <f t="shared" si="0"/>
        <v>0</v>
      </c>
      <c r="H36" s="48"/>
    </row>
    <row r="37" spans="1:8" x14ac:dyDescent="0.25">
      <c r="A37" s="14" t="s">
        <v>43</v>
      </c>
      <c r="B37" s="182" t="s">
        <v>44</v>
      </c>
      <c r="C37" s="182"/>
      <c r="D37" s="182"/>
      <c r="E37" s="182"/>
      <c r="F37" s="16">
        <v>0.08</v>
      </c>
      <c r="G37" s="11">
        <f t="shared" si="0"/>
        <v>164.53119999999998</v>
      </c>
      <c r="H37" s="48"/>
    </row>
    <row r="38" spans="1:8" x14ac:dyDescent="0.25">
      <c r="A38" s="14" t="s">
        <v>45</v>
      </c>
      <c r="B38" s="182" t="s">
        <v>182</v>
      </c>
      <c r="C38" s="182"/>
      <c r="D38" s="182"/>
      <c r="E38" s="182"/>
      <c r="F38" s="81"/>
      <c r="G38" s="11">
        <f t="shared" si="0"/>
        <v>0</v>
      </c>
      <c r="H38" s="48"/>
    </row>
    <row r="39" spans="1:8" x14ac:dyDescent="0.25">
      <c r="A39" s="14" t="s">
        <v>47</v>
      </c>
      <c r="B39" s="182" t="s">
        <v>48</v>
      </c>
      <c r="C39" s="182"/>
      <c r="D39" s="182"/>
      <c r="E39" s="182"/>
      <c r="F39" s="15"/>
      <c r="G39" s="11">
        <f t="shared" si="0"/>
        <v>0</v>
      </c>
      <c r="H39" s="53"/>
    </row>
    <row r="40" spans="1:8" x14ac:dyDescent="0.25">
      <c r="A40" s="194" t="s">
        <v>49</v>
      </c>
      <c r="B40" s="195"/>
      <c r="C40" s="195"/>
      <c r="D40" s="195"/>
      <c r="E40" s="195"/>
      <c r="F40" s="17">
        <f>SUM(F32:F39)</f>
        <v>0.28000000000000003</v>
      </c>
      <c r="G40" s="13">
        <f>SUM(G32:G39)</f>
        <v>575.85919999999999</v>
      </c>
      <c r="H40" s="52"/>
    </row>
    <row r="41" spans="1:8" x14ac:dyDescent="0.25">
      <c r="A41" s="178"/>
      <c r="B41" s="179"/>
      <c r="C41" s="179"/>
      <c r="D41" s="179"/>
      <c r="E41" s="179"/>
      <c r="F41" s="179"/>
      <c r="G41" s="180"/>
      <c r="H41" s="55"/>
    </row>
    <row r="42" spans="1:8" x14ac:dyDescent="0.25">
      <c r="A42" s="6" t="s">
        <v>50</v>
      </c>
      <c r="B42" s="181" t="s">
        <v>51</v>
      </c>
      <c r="C42" s="181"/>
      <c r="D42" s="181"/>
      <c r="E42" s="181"/>
      <c r="F42" s="7" t="s">
        <v>29</v>
      </c>
      <c r="G42" s="8" t="s">
        <v>30</v>
      </c>
      <c r="H42" s="48"/>
    </row>
    <row r="43" spans="1:8" x14ac:dyDescent="0.25">
      <c r="A43" s="14" t="s">
        <v>6</v>
      </c>
      <c r="B43" s="182" t="s">
        <v>52</v>
      </c>
      <c r="C43" s="182"/>
      <c r="D43" s="182"/>
      <c r="E43" s="182"/>
      <c r="F43" s="15">
        <v>8.3330000000000001E-2</v>
      </c>
      <c r="G43" s="11">
        <f>SUM($G$27*F43)</f>
        <v>171.37981120000001</v>
      </c>
      <c r="H43" s="52"/>
    </row>
    <row r="44" spans="1:8" x14ac:dyDescent="0.25">
      <c r="A44" s="14" t="s">
        <v>8</v>
      </c>
      <c r="B44" s="182" t="s">
        <v>53</v>
      </c>
      <c r="C44" s="182"/>
      <c r="D44" s="182"/>
      <c r="E44" s="182"/>
      <c r="F44" s="15">
        <v>8.3330000000000001E-2</v>
      </c>
      <c r="G44" s="18">
        <f>G27*F44</f>
        <v>171.37981120000001</v>
      </c>
      <c r="H44" s="52"/>
    </row>
    <row r="45" spans="1:8" x14ac:dyDescent="0.25">
      <c r="A45" s="14" t="s">
        <v>10</v>
      </c>
      <c r="B45" s="182" t="s">
        <v>54</v>
      </c>
      <c r="C45" s="182"/>
      <c r="D45" s="182"/>
      <c r="E45" s="182"/>
      <c r="F45" s="15">
        <f>1/3/12</f>
        <v>2.7777777777777776E-2</v>
      </c>
      <c r="G45" s="11">
        <f>SUM($G$27*F45)</f>
        <v>57.128888888888881</v>
      </c>
      <c r="H45" s="52"/>
    </row>
    <row r="46" spans="1:8" x14ac:dyDescent="0.25">
      <c r="A46" s="14" t="s">
        <v>12</v>
      </c>
      <c r="B46" s="182" t="s">
        <v>55</v>
      </c>
      <c r="C46" s="182"/>
      <c r="D46" s="182"/>
      <c r="E46" s="182"/>
      <c r="F46" s="19">
        <f>7/30/12</f>
        <v>1.9444444444444445E-2</v>
      </c>
      <c r="G46" s="11">
        <f>(G27)*F46</f>
        <v>39.990222222222222</v>
      </c>
      <c r="H46" s="52"/>
    </row>
    <row r="47" spans="1:8" x14ac:dyDescent="0.25">
      <c r="A47" s="14" t="s">
        <v>14</v>
      </c>
      <c r="B47" s="182" t="s">
        <v>56</v>
      </c>
      <c r="C47" s="182"/>
      <c r="D47" s="182"/>
      <c r="E47" s="182"/>
      <c r="F47" s="15">
        <f>5/30/12</f>
        <v>1.3888888888888888E-2</v>
      </c>
      <c r="G47" s="18">
        <f>G27*F47</f>
        <v>28.56444444444444</v>
      </c>
      <c r="H47" s="52"/>
    </row>
    <row r="48" spans="1:8" x14ac:dyDescent="0.25">
      <c r="A48" s="14" t="s">
        <v>43</v>
      </c>
      <c r="B48" s="182" t="s">
        <v>57</v>
      </c>
      <c r="C48" s="182"/>
      <c r="D48" s="182"/>
      <c r="E48" s="182"/>
      <c r="F48" s="15">
        <f>5/30/12*0.015</f>
        <v>2.0833333333333332E-4</v>
      </c>
      <c r="G48" s="18">
        <f>G27*F48</f>
        <v>0.42846666666666661</v>
      </c>
      <c r="H48" s="48"/>
    </row>
    <row r="49" spans="1:8" x14ac:dyDescent="0.25">
      <c r="A49" s="14" t="s">
        <v>45</v>
      </c>
      <c r="B49" s="182" t="s">
        <v>58</v>
      </c>
      <c r="C49" s="182"/>
      <c r="D49" s="182"/>
      <c r="E49" s="182"/>
      <c r="F49" s="15">
        <f>1/30/12</f>
        <v>2.7777777777777779E-3</v>
      </c>
      <c r="G49" s="18">
        <f>G27*F49</f>
        <v>5.7128888888888891</v>
      </c>
      <c r="H49" s="53"/>
    </row>
    <row r="50" spans="1:8" x14ac:dyDescent="0.25">
      <c r="A50" s="14" t="s">
        <v>47</v>
      </c>
      <c r="B50" s="182" t="s">
        <v>59</v>
      </c>
      <c r="C50" s="182"/>
      <c r="D50" s="182"/>
      <c r="E50" s="182"/>
      <c r="F50" s="15">
        <f>15/30/12*0.08</f>
        <v>3.3333333333333331E-3</v>
      </c>
      <c r="G50" s="18">
        <f>G27*F50</f>
        <v>6.8554666666666657</v>
      </c>
      <c r="H50" s="48"/>
    </row>
    <row r="51" spans="1:8" x14ac:dyDescent="0.25">
      <c r="A51" s="14" t="s">
        <v>60</v>
      </c>
      <c r="B51" s="182" t="s">
        <v>61</v>
      </c>
      <c r="C51" s="182"/>
      <c r="D51" s="182"/>
      <c r="E51" s="182"/>
      <c r="F51" s="15"/>
      <c r="G51" s="18">
        <f>G27*F51</f>
        <v>0</v>
      </c>
      <c r="H51" s="48"/>
    </row>
    <row r="52" spans="1:8" x14ac:dyDescent="0.25">
      <c r="A52" s="14"/>
      <c r="B52" s="197" t="s">
        <v>62</v>
      </c>
      <c r="C52" s="197"/>
      <c r="D52" s="197"/>
      <c r="E52" s="197"/>
      <c r="F52" s="20">
        <f>SUM(F43:F51)</f>
        <v>0.23409055555555552</v>
      </c>
      <c r="G52" s="21">
        <f>SUM($G$27*F52)</f>
        <v>481.44000017777768</v>
      </c>
      <c r="H52" s="48"/>
    </row>
    <row r="53" spans="1:8" x14ac:dyDescent="0.25">
      <c r="A53" s="2" t="s">
        <v>63</v>
      </c>
      <c r="B53" s="182" t="s">
        <v>64</v>
      </c>
      <c r="C53" s="182"/>
      <c r="D53" s="182"/>
      <c r="E53" s="182"/>
      <c r="F53" s="15">
        <f>F40*F52</f>
        <v>6.5545355555555559E-2</v>
      </c>
      <c r="G53" s="11">
        <f>F53*G27</f>
        <v>134.80320004977779</v>
      </c>
      <c r="H53" s="52"/>
    </row>
    <row r="54" spans="1:8" x14ac:dyDescent="0.25">
      <c r="A54" s="196" t="s">
        <v>65</v>
      </c>
      <c r="B54" s="197"/>
      <c r="C54" s="197"/>
      <c r="D54" s="197"/>
      <c r="E54" s="197"/>
      <c r="F54" s="22">
        <f>SUM(F52:F53)</f>
        <v>0.2996359111111111</v>
      </c>
      <c r="G54" s="13">
        <f>G52+G53</f>
        <v>616.24320022755546</v>
      </c>
      <c r="H54" s="52"/>
    </row>
    <row r="55" spans="1:8" x14ac:dyDescent="0.25">
      <c r="A55" s="178"/>
      <c r="B55" s="179"/>
      <c r="C55" s="179"/>
      <c r="D55" s="179"/>
      <c r="E55" s="179"/>
      <c r="F55" s="179"/>
      <c r="G55" s="180"/>
      <c r="H55" s="52"/>
    </row>
    <row r="56" spans="1:8" x14ac:dyDescent="0.25">
      <c r="A56" s="6" t="s">
        <v>66</v>
      </c>
      <c r="B56" s="181" t="s">
        <v>67</v>
      </c>
      <c r="C56" s="181"/>
      <c r="D56" s="181"/>
      <c r="E56" s="181"/>
      <c r="F56" s="7" t="s">
        <v>29</v>
      </c>
      <c r="G56" s="8" t="s">
        <v>30</v>
      </c>
      <c r="H56" s="48"/>
    </row>
    <row r="57" spans="1:8" x14ac:dyDescent="0.25">
      <c r="A57" s="14" t="s">
        <v>6</v>
      </c>
      <c r="B57" s="182" t="s">
        <v>68</v>
      </c>
      <c r="C57" s="182"/>
      <c r="D57" s="182"/>
      <c r="E57" s="182"/>
      <c r="F57" s="15">
        <f>4/12*0.02</f>
        <v>6.6666666666666662E-3</v>
      </c>
      <c r="G57" s="18">
        <f>G27*F57</f>
        <v>13.710933333333331</v>
      </c>
      <c r="H57" s="200"/>
    </row>
    <row r="58" spans="1:8" x14ac:dyDescent="0.25">
      <c r="A58" s="14" t="s">
        <v>8</v>
      </c>
      <c r="B58" s="182" t="s">
        <v>69</v>
      </c>
      <c r="C58" s="182"/>
      <c r="D58" s="182"/>
      <c r="E58" s="182"/>
      <c r="F58" s="15">
        <f>0.1111*0.02*4/12</f>
        <v>7.4066666666666671E-4</v>
      </c>
      <c r="G58" s="18">
        <f>G27*F58</f>
        <v>1.5232846933333333</v>
      </c>
      <c r="H58" s="200"/>
    </row>
    <row r="59" spans="1:8" x14ac:dyDescent="0.25">
      <c r="A59" s="14"/>
      <c r="B59" s="197" t="s">
        <v>62</v>
      </c>
      <c r="C59" s="197"/>
      <c r="D59" s="197"/>
      <c r="E59" s="197"/>
      <c r="F59" s="20">
        <f>SUM(F57:F58)</f>
        <v>7.4073333333333326E-3</v>
      </c>
      <c r="G59" s="21">
        <f>SUM($G$27*F59)</f>
        <v>15.234218026666664</v>
      </c>
      <c r="H59" s="48"/>
    </row>
    <row r="60" spans="1:8" x14ac:dyDescent="0.25">
      <c r="A60" s="14" t="s">
        <v>10</v>
      </c>
      <c r="B60" s="182" t="s">
        <v>70</v>
      </c>
      <c r="C60" s="182"/>
      <c r="D60" s="182"/>
      <c r="E60" s="182"/>
      <c r="F60" s="23">
        <f>F59*F40</f>
        <v>2.0740533333333333E-3</v>
      </c>
      <c r="G60" s="11">
        <f>F60*G27</f>
        <v>4.2655810474666662</v>
      </c>
      <c r="H60" s="48"/>
    </row>
    <row r="61" spans="1:8" x14ac:dyDescent="0.25">
      <c r="A61" s="196" t="s">
        <v>71</v>
      </c>
      <c r="B61" s="197"/>
      <c r="C61" s="197"/>
      <c r="D61" s="197"/>
      <c r="E61" s="197"/>
      <c r="F61" s="22">
        <f>SUM(F59:F60)</f>
        <v>9.4813866666666659E-3</v>
      </c>
      <c r="G61" s="13">
        <f>SUM(G59:G60)</f>
        <v>19.499799074133328</v>
      </c>
      <c r="H61" s="48"/>
    </row>
    <row r="62" spans="1:8" x14ac:dyDescent="0.25">
      <c r="A62" s="178"/>
      <c r="B62" s="179"/>
      <c r="C62" s="179"/>
      <c r="D62" s="179"/>
      <c r="E62" s="179"/>
      <c r="F62" s="179"/>
      <c r="G62" s="180"/>
      <c r="H62" s="48"/>
    </row>
    <row r="63" spans="1:8" x14ac:dyDescent="0.25">
      <c r="A63" s="6" t="s">
        <v>72</v>
      </c>
      <c r="B63" s="181" t="s">
        <v>73</v>
      </c>
      <c r="C63" s="181"/>
      <c r="D63" s="181"/>
      <c r="E63" s="181"/>
      <c r="F63" s="7" t="s">
        <v>29</v>
      </c>
      <c r="G63" s="8" t="s">
        <v>30</v>
      </c>
      <c r="H63" s="48"/>
    </row>
    <row r="64" spans="1:8" x14ac:dyDescent="0.25">
      <c r="A64" s="14" t="s">
        <v>6</v>
      </c>
      <c r="B64" s="182" t="s">
        <v>74</v>
      </c>
      <c r="C64" s="182"/>
      <c r="D64" s="182"/>
      <c r="E64" s="182"/>
      <c r="F64" s="19">
        <f>0.05*1/12</f>
        <v>4.1666666666666666E-3</v>
      </c>
      <c r="G64" s="11">
        <f>($G$27)*F64</f>
        <v>8.5693333333333328</v>
      </c>
      <c r="H64" s="48"/>
    </row>
    <row r="65" spans="1:8" ht="27" customHeight="1" x14ac:dyDescent="0.25">
      <c r="A65" s="14" t="s">
        <v>8</v>
      </c>
      <c r="B65" s="182" t="s">
        <v>75</v>
      </c>
      <c r="C65" s="182"/>
      <c r="D65" s="182"/>
      <c r="E65" s="182"/>
      <c r="F65" s="19">
        <f>0.02*1/12</f>
        <v>1.6666666666666668E-3</v>
      </c>
      <c r="G65" s="11">
        <f>($G$27)*F65</f>
        <v>3.4277333333333333</v>
      </c>
      <c r="H65" s="48"/>
    </row>
    <row r="66" spans="1:8" ht="27" customHeight="1" x14ac:dyDescent="0.25">
      <c r="A66" s="25" t="s">
        <v>10</v>
      </c>
      <c r="B66" s="198" t="s">
        <v>76</v>
      </c>
      <c r="C66" s="198"/>
      <c r="D66" s="198"/>
      <c r="E66" s="198"/>
      <c r="F66" s="65">
        <f>1*0.4*0.08</f>
        <v>3.2000000000000001E-2</v>
      </c>
      <c r="G66" s="27">
        <f>($G$27)*F66</f>
        <v>65.812479999999994</v>
      </c>
      <c r="H66" s="48"/>
    </row>
    <row r="67" spans="1:8" x14ac:dyDescent="0.25">
      <c r="A67" s="196" t="s">
        <v>62</v>
      </c>
      <c r="B67" s="197"/>
      <c r="C67" s="197"/>
      <c r="D67" s="197"/>
      <c r="E67" s="197"/>
      <c r="F67" s="24">
        <f>SUM(F64:F66)</f>
        <v>3.7833333333333337E-2</v>
      </c>
      <c r="G67" s="21">
        <f>SUM(G64:G66)</f>
        <v>77.809546666666662</v>
      </c>
      <c r="H67" s="48"/>
    </row>
    <row r="68" spans="1:8" ht="27" customHeight="1" x14ac:dyDescent="0.25">
      <c r="A68" s="25" t="s">
        <v>12</v>
      </c>
      <c r="B68" s="199" t="s">
        <v>77</v>
      </c>
      <c r="C68" s="199"/>
      <c r="D68" s="199"/>
      <c r="E68" s="199"/>
      <c r="F68" s="26">
        <f>F37*F64</f>
        <v>3.3333333333333332E-4</v>
      </c>
      <c r="G68" s="27">
        <f>F68*$G$27</f>
        <v>0.68554666666666664</v>
      </c>
      <c r="H68" s="48"/>
    </row>
    <row r="69" spans="1:8" ht="27" customHeight="1" x14ac:dyDescent="0.25">
      <c r="A69" s="25" t="s">
        <v>14</v>
      </c>
      <c r="B69" s="159" t="s">
        <v>78</v>
      </c>
      <c r="C69" s="160"/>
      <c r="D69" s="160"/>
      <c r="E69" s="161"/>
      <c r="F69" s="26">
        <f>F37*F50</f>
        <v>2.6666666666666668E-4</v>
      </c>
      <c r="G69" s="27">
        <f>F69*$G$27</f>
        <v>0.54843733333333333</v>
      </c>
      <c r="H69" s="48"/>
    </row>
    <row r="70" spans="1:8" x14ac:dyDescent="0.25">
      <c r="A70" s="196" t="s">
        <v>79</v>
      </c>
      <c r="B70" s="197"/>
      <c r="C70" s="197"/>
      <c r="D70" s="197"/>
      <c r="E70" s="197"/>
      <c r="F70" s="22">
        <f>SUM(F67:F69)</f>
        <v>3.8433333333333333E-2</v>
      </c>
      <c r="G70" s="13">
        <f>SUM(G67:G69)</f>
        <v>79.043530666666669</v>
      </c>
      <c r="H70" s="48"/>
    </row>
    <row r="71" spans="1:8" x14ac:dyDescent="0.25">
      <c r="A71" s="178"/>
      <c r="B71" s="179"/>
      <c r="C71" s="179"/>
      <c r="D71" s="179"/>
      <c r="E71" s="179"/>
      <c r="F71" s="179"/>
      <c r="G71" s="180"/>
      <c r="H71" s="48"/>
    </row>
    <row r="72" spans="1:8" x14ac:dyDescent="0.25">
      <c r="A72" s="170" t="s">
        <v>80</v>
      </c>
      <c r="B72" s="171"/>
      <c r="C72" s="171"/>
      <c r="D72" s="171"/>
      <c r="E72" s="171"/>
      <c r="F72" s="171"/>
      <c r="G72" s="172"/>
      <c r="H72" s="48"/>
    </row>
    <row r="73" spans="1:8" x14ac:dyDescent="0.25">
      <c r="A73" s="6">
        <v>2</v>
      </c>
      <c r="B73" s="181" t="s">
        <v>81</v>
      </c>
      <c r="C73" s="181"/>
      <c r="D73" s="181"/>
      <c r="E73" s="181"/>
      <c r="F73" s="28" t="s">
        <v>29</v>
      </c>
      <c r="G73" s="29" t="s">
        <v>30</v>
      </c>
      <c r="H73" s="48"/>
    </row>
    <row r="74" spans="1:8" x14ac:dyDescent="0.25">
      <c r="A74" s="30" t="s">
        <v>82</v>
      </c>
      <c r="B74" s="201" t="s">
        <v>37</v>
      </c>
      <c r="C74" s="202"/>
      <c r="D74" s="202"/>
      <c r="E74" s="202"/>
      <c r="F74" s="31">
        <f>F40</f>
        <v>0.28000000000000003</v>
      </c>
      <c r="G74" s="32">
        <f>G40</f>
        <v>575.85919999999999</v>
      </c>
      <c r="H74" s="48"/>
    </row>
    <row r="75" spans="1:8" x14ac:dyDescent="0.25">
      <c r="A75" s="30" t="s">
        <v>83</v>
      </c>
      <c r="B75" s="201" t="s">
        <v>51</v>
      </c>
      <c r="C75" s="202"/>
      <c r="D75" s="202"/>
      <c r="E75" s="202"/>
      <c r="F75" s="31">
        <f>F54</f>
        <v>0.2996359111111111</v>
      </c>
      <c r="G75" s="32">
        <f>G54</f>
        <v>616.24320022755546</v>
      </c>
      <c r="H75" s="48"/>
    </row>
    <row r="76" spans="1:8" x14ac:dyDescent="0.25">
      <c r="A76" s="30" t="s">
        <v>84</v>
      </c>
      <c r="B76" s="201" t="s">
        <v>85</v>
      </c>
      <c r="C76" s="202"/>
      <c r="D76" s="202"/>
      <c r="E76" s="202"/>
      <c r="F76" s="31">
        <f>F61</f>
        <v>9.4813866666666659E-3</v>
      </c>
      <c r="G76" s="32">
        <f>G61</f>
        <v>19.499799074133328</v>
      </c>
      <c r="H76" s="48"/>
    </row>
    <row r="77" spans="1:8" x14ac:dyDescent="0.25">
      <c r="A77" s="30" t="s">
        <v>86</v>
      </c>
      <c r="B77" s="201" t="s">
        <v>73</v>
      </c>
      <c r="C77" s="202"/>
      <c r="D77" s="202"/>
      <c r="E77" s="202"/>
      <c r="F77" s="31">
        <f>F70</f>
        <v>3.8433333333333333E-2</v>
      </c>
      <c r="G77" s="32">
        <f>G70</f>
        <v>79.043530666666669</v>
      </c>
      <c r="H77" s="48"/>
    </row>
    <row r="78" spans="1:8" x14ac:dyDescent="0.25">
      <c r="A78" s="203" t="s">
        <v>87</v>
      </c>
      <c r="B78" s="204"/>
      <c r="C78" s="204"/>
      <c r="D78" s="204"/>
      <c r="E78" s="205"/>
      <c r="F78" s="22">
        <f>SUM(F74:F77)</f>
        <v>0.62755063111111109</v>
      </c>
      <c r="G78" s="33">
        <f>SUM(G74:G77)</f>
        <v>1290.6457299683552</v>
      </c>
      <c r="H78" s="48"/>
    </row>
    <row r="79" spans="1:8" ht="15.75" thickBot="1" x14ac:dyDescent="0.3">
      <c r="A79" s="206"/>
      <c r="B79" s="207"/>
      <c r="C79" s="207"/>
      <c r="D79" s="207"/>
      <c r="E79" s="207"/>
      <c r="F79" s="207"/>
      <c r="G79" s="208"/>
      <c r="H79" s="56"/>
    </row>
    <row r="80" spans="1:8" ht="27" customHeight="1" x14ac:dyDescent="0.25">
      <c r="A80" s="156" t="s">
        <v>88</v>
      </c>
      <c r="B80" s="157"/>
      <c r="C80" s="157"/>
      <c r="D80" s="157"/>
      <c r="E80" s="157"/>
      <c r="F80" s="157"/>
      <c r="G80" s="158"/>
      <c r="H80" s="48"/>
    </row>
    <row r="81" spans="1:8" ht="27" customHeight="1" x14ac:dyDescent="0.25">
      <c r="A81" s="63">
        <v>3</v>
      </c>
      <c r="B81" s="212" t="s">
        <v>89</v>
      </c>
      <c r="C81" s="212"/>
      <c r="D81" s="212"/>
      <c r="E81" s="212"/>
      <c r="F81" s="38" t="s">
        <v>29</v>
      </c>
      <c r="G81" s="64" t="s">
        <v>30</v>
      </c>
      <c r="H81" s="56"/>
    </row>
    <row r="82" spans="1:8" ht="27" customHeight="1" x14ac:dyDescent="0.25">
      <c r="A82" s="25" t="s">
        <v>6</v>
      </c>
      <c r="B82" s="262" t="s">
        <v>90</v>
      </c>
      <c r="C82" s="263"/>
      <c r="D82" s="263"/>
      <c r="E82" s="263"/>
      <c r="F82" s="264"/>
      <c r="G82" s="27">
        <f>2*3*22</f>
        <v>132</v>
      </c>
      <c r="H82" s="57"/>
    </row>
    <row r="83" spans="1:8" ht="27" customHeight="1" x14ac:dyDescent="0.25">
      <c r="A83" s="25" t="s">
        <v>91</v>
      </c>
      <c r="B83" s="198" t="s">
        <v>175</v>
      </c>
      <c r="C83" s="198"/>
      <c r="D83" s="198"/>
      <c r="E83" s="198"/>
      <c r="F83" s="77">
        <v>0.06</v>
      </c>
      <c r="G83" s="27">
        <f>IF(G24*F83&gt;G82,-G82,-(G24*F83))</f>
        <v>-89.51039999999999</v>
      </c>
      <c r="H83" s="48"/>
    </row>
    <row r="84" spans="1:8" x14ac:dyDescent="0.25">
      <c r="A84" s="14" t="s">
        <v>8</v>
      </c>
      <c r="B84" s="209" t="s">
        <v>92</v>
      </c>
      <c r="C84" s="210"/>
      <c r="D84" s="210"/>
      <c r="E84" s="210"/>
      <c r="F84" s="211"/>
      <c r="G84" s="11"/>
      <c r="H84" s="57"/>
    </row>
    <row r="85" spans="1:8" x14ac:dyDescent="0.25">
      <c r="A85" s="14" t="s">
        <v>93</v>
      </c>
      <c r="B85" s="182" t="s">
        <v>176</v>
      </c>
      <c r="C85" s="182"/>
      <c r="D85" s="182"/>
      <c r="E85" s="182"/>
      <c r="F85" s="78">
        <v>0.2</v>
      </c>
      <c r="G85" s="11">
        <f>-(G84*F85)</f>
        <v>0</v>
      </c>
      <c r="H85" s="48"/>
    </row>
    <row r="86" spans="1:8" x14ac:dyDescent="0.25">
      <c r="A86" s="14" t="s">
        <v>10</v>
      </c>
      <c r="B86" s="209" t="s">
        <v>94</v>
      </c>
      <c r="C86" s="210"/>
      <c r="D86" s="210"/>
      <c r="E86" s="210"/>
      <c r="F86" s="211"/>
      <c r="G86" s="82"/>
      <c r="H86" s="48"/>
    </row>
    <row r="87" spans="1:8" x14ac:dyDescent="0.25">
      <c r="A87" s="14" t="s">
        <v>12</v>
      </c>
      <c r="B87" s="209" t="s">
        <v>95</v>
      </c>
      <c r="C87" s="210"/>
      <c r="D87" s="210"/>
      <c r="E87" s="210"/>
      <c r="F87" s="211"/>
      <c r="G87" s="82"/>
      <c r="H87" s="48"/>
    </row>
    <row r="88" spans="1:8" x14ac:dyDescent="0.25">
      <c r="A88" s="14" t="s">
        <v>14</v>
      </c>
      <c r="B88" s="209" t="s">
        <v>96</v>
      </c>
      <c r="C88" s="210"/>
      <c r="D88" s="210"/>
      <c r="E88" s="210"/>
      <c r="F88" s="211"/>
      <c r="G88" s="82"/>
      <c r="H88" s="48"/>
    </row>
    <row r="89" spans="1:8" x14ac:dyDescent="0.25">
      <c r="A89" s="14" t="s">
        <v>43</v>
      </c>
      <c r="B89" s="209" t="s">
        <v>97</v>
      </c>
      <c r="C89" s="210"/>
      <c r="D89" s="210"/>
      <c r="E89" s="210"/>
      <c r="F89" s="211"/>
      <c r="G89" s="82"/>
      <c r="H89" s="48"/>
    </row>
    <row r="90" spans="1:8" x14ac:dyDescent="0.25">
      <c r="A90" s="14" t="s">
        <v>45</v>
      </c>
      <c r="B90" s="209" t="s">
        <v>98</v>
      </c>
      <c r="C90" s="210"/>
      <c r="D90" s="210"/>
      <c r="E90" s="210"/>
      <c r="F90" s="211"/>
      <c r="G90" s="82"/>
      <c r="H90" s="53"/>
    </row>
    <row r="91" spans="1:8" x14ac:dyDescent="0.25">
      <c r="A91" s="14" t="s">
        <v>47</v>
      </c>
      <c r="B91" s="209" t="s">
        <v>99</v>
      </c>
      <c r="C91" s="210"/>
      <c r="D91" s="210"/>
      <c r="E91" s="210"/>
      <c r="F91" s="211"/>
      <c r="G91" s="11"/>
      <c r="H91" s="48"/>
    </row>
    <row r="92" spans="1:8" x14ac:dyDescent="0.25">
      <c r="A92" s="14" t="s">
        <v>100</v>
      </c>
      <c r="B92" s="209" t="s">
        <v>61</v>
      </c>
      <c r="C92" s="210"/>
      <c r="D92" s="210"/>
      <c r="E92" s="210"/>
      <c r="F92" s="211"/>
      <c r="G92" s="80"/>
      <c r="H92" s="48"/>
    </row>
    <row r="93" spans="1:8" x14ac:dyDescent="0.25">
      <c r="A93" s="219" t="s">
        <v>101</v>
      </c>
      <c r="B93" s="220"/>
      <c r="C93" s="220"/>
      <c r="D93" s="220"/>
      <c r="E93" s="220"/>
      <c r="F93" s="221"/>
      <c r="G93" s="34">
        <f>SUM(G82:G92)</f>
        <v>42.48960000000001</v>
      </c>
      <c r="H93" s="48"/>
    </row>
    <row r="94" spans="1:8" ht="15.75" thickBot="1" x14ac:dyDescent="0.3">
      <c r="A94" s="222"/>
      <c r="B94" s="223"/>
      <c r="C94" s="223"/>
      <c r="D94" s="223"/>
      <c r="E94" s="223"/>
      <c r="F94" s="223"/>
      <c r="G94" s="224"/>
      <c r="H94" s="58"/>
    </row>
    <row r="95" spans="1:8" x14ac:dyDescent="0.25">
      <c r="A95" s="156" t="s">
        <v>102</v>
      </c>
      <c r="B95" s="157"/>
      <c r="C95" s="157"/>
      <c r="D95" s="157"/>
      <c r="E95" s="157"/>
      <c r="F95" s="157"/>
      <c r="G95" s="158"/>
      <c r="H95" s="58"/>
    </row>
    <row r="96" spans="1:8" x14ac:dyDescent="0.25">
      <c r="A96" s="6">
        <v>4</v>
      </c>
      <c r="B96" s="225" t="s">
        <v>103</v>
      </c>
      <c r="C96" s="207"/>
      <c r="D96" s="207"/>
      <c r="E96" s="207"/>
      <c r="F96" s="226"/>
      <c r="G96" s="8" t="s">
        <v>30</v>
      </c>
      <c r="H96" s="48"/>
    </row>
    <row r="97" spans="1:8" x14ac:dyDescent="0.25">
      <c r="A97" s="14" t="s">
        <v>6</v>
      </c>
      <c r="B97" s="209" t="s">
        <v>104</v>
      </c>
      <c r="C97" s="210"/>
      <c r="D97" s="210"/>
      <c r="E97" s="210"/>
      <c r="F97" s="211"/>
      <c r="G97" s="80"/>
      <c r="H97" s="48"/>
    </row>
    <row r="98" spans="1:8" x14ac:dyDescent="0.25">
      <c r="A98" s="14" t="s">
        <v>8</v>
      </c>
      <c r="B98" s="209" t="s">
        <v>105</v>
      </c>
      <c r="C98" s="210"/>
      <c r="D98" s="210"/>
      <c r="E98" s="210"/>
      <c r="F98" s="211"/>
      <c r="G98" s="80"/>
      <c r="H98" s="48"/>
    </row>
    <row r="99" spans="1:8" x14ac:dyDescent="0.25">
      <c r="A99" s="14" t="s">
        <v>10</v>
      </c>
      <c r="B99" s="209" t="s">
        <v>106</v>
      </c>
      <c r="C99" s="210"/>
      <c r="D99" s="210"/>
      <c r="E99" s="210"/>
      <c r="F99" s="211"/>
      <c r="G99" s="80"/>
      <c r="H99" s="48"/>
    </row>
    <row r="100" spans="1:8" x14ac:dyDescent="0.25">
      <c r="A100" s="14" t="s">
        <v>12</v>
      </c>
      <c r="B100" s="209" t="s">
        <v>107</v>
      </c>
      <c r="C100" s="210"/>
      <c r="D100" s="210"/>
      <c r="E100" s="210"/>
      <c r="F100" s="211"/>
      <c r="G100" s="80"/>
      <c r="H100" s="48"/>
    </row>
    <row r="101" spans="1:8" x14ac:dyDescent="0.25">
      <c r="A101" s="14" t="s">
        <v>45</v>
      </c>
      <c r="B101" s="209" t="s">
        <v>61</v>
      </c>
      <c r="C101" s="210"/>
      <c r="D101" s="210"/>
      <c r="E101" s="210"/>
      <c r="F101" s="211"/>
      <c r="G101" s="80"/>
      <c r="H101" s="1"/>
    </row>
    <row r="102" spans="1:8" x14ac:dyDescent="0.25">
      <c r="A102" s="203" t="s">
        <v>108</v>
      </c>
      <c r="B102" s="204"/>
      <c r="C102" s="204"/>
      <c r="D102" s="204"/>
      <c r="E102" s="204"/>
      <c r="F102" s="213"/>
      <c r="G102" s="13">
        <f>SUM(G97:G101)</f>
        <v>0</v>
      </c>
      <c r="H102" s="1"/>
    </row>
    <row r="103" spans="1:8" ht="15.75" thickBot="1" x14ac:dyDescent="0.3">
      <c r="A103" s="214"/>
      <c r="B103" s="215"/>
      <c r="C103" s="215"/>
      <c r="D103" s="215"/>
      <c r="E103" s="215"/>
      <c r="F103" s="215"/>
      <c r="G103" s="216"/>
      <c r="H103" s="1"/>
    </row>
    <row r="104" spans="1:8" ht="15.75" thickBot="1" x14ac:dyDescent="0.3">
      <c r="A104" s="217" t="s">
        <v>109</v>
      </c>
      <c r="B104" s="218"/>
      <c r="C104" s="218"/>
      <c r="D104" s="218"/>
      <c r="E104" s="218"/>
      <c r="F104" s="218"/>
      <c r="G104" s="84">
        <f>G27+G78+G93+G102</f>
        <v>3389.775329968355</v>
      </c>
      <c r="H104" s="1"/>
    </row>
    <row r="105" spans="1:8" ht="15.75" thickBot="1" x14ac:dyDescent="0.3">
      <c r="A105" s="140"/>
      <c r="B105" s="141"/>
      <c r="C105" s="141"/>
      <c r="D105" s="141"/>
      <c r="E105" s="141"/>
      <c r="F105" s="141"/>
      <c r="G105" s="142"/>
      <c r="H105" s="1"/>
    </row>
    <row r="106" spans="1:8" x14ac:dyDescent="0.25">
      <c r="A106" s="156" t="s">
        <v>110</v>
      </c>
      <c r="B106" s="157"/>
      <c r="C106" s="157"/>
      <c r="D106" s="157"/>
      <c r="E106" s="157"/>
      <c r="F106" s="157"/>
      <c r="G106" s="158"/>
      <c r="H106" s="1"/>
    </row>
    <row r="107" spans="1:8" x14ac:dyDescent="0.25">
      <c r="A107" s="6">
        <v>5</v>
      </c>
      <c r="B107" s="227" t="s">
        <v>111</v>
      </c>
      <c r="C107" s="228"/>
      <c r="D107" s="228"/>
      <c r="E107" s="229"/>
      <c r="F107" s="7" t="s">
        <v>29</v>
      </c>
      <c r="G107" s="8" t="s">
        <v>30</v>
      </c>
      <c r="H107" s="1"/>
    </row>
    <row r="108" spans="1:8" x14ac:dyDescent="0.25">
      <c r="A108" s="14" t="s">
        <v>6</v>
      </c>
      <c r="B108" s="182" t="s">
        <v>112</v>
      </c>
      <c r="C108" s="182"/>
      <c r="D108" s="182"/>
      <c r="E108" s="182"/>
      <c r="F108" s="83"/>
      <c r="G108" s="36">
        <f>F108*$G$104</f>
        <v>0</v>
      </c>
      <c r="H108" s="1"/>
    </row>
    <row r="109" spans="1:8" x14ac:dyDescent="0.25">
      <c r="A109" s="14" t="s">
        <v>8</v>
      </c>
      <c r="B109" s="182" t="s">
        <v>113</v>
      </c>
      <c r="C109" s="182"/>
      <c r="D109" s="182"/>
      <c r="E109" s="182"/>
      <c r="F109" s="83"/>
      <c r="G109" s="36">
        <f>F109*$G$104</f>
        <v>0</v>
      </c>
      <c r="H109" s="48"/>
    </row>
    <row r="110" spans="1:8" x14ac:dyDescent="0.25">
      <c r="A110" s="14" t="s">
        <v>10</v>
      </c>
      <c r="B110" s="182" t="s">
        <v>114</v>
      </c>
      <c r="C110" s="182"/>
      <c r="D110" s="182"/>
      <c r="E110" s="182"/>
      <c r="F110" s="83"/>
      <c r="G110" s="36">
        <f>F110*$G$104</f>
        <v>0</v>
      </c>
      <c r="H110" s="48"/>
    </row>
    <row r="111" spans="1:8" x14ac:dyDescent="0.25">
      <c r="A111" s="203" t="s">
        <v>115</v>
      </c>
      <c r="B111" s="204"/>
      <c r="C111" s="204"/>
      <c r="D111" s="204"/>
      <c r="E111" s="204"/>
      <c r="F111" s="37">
        <f>SUM(F108:F110)</f>
        <v>0</v>
      </c>
      <c r="G111" s="13">
        <f>SUM(G108:G110)</f>
        <v>0</v>
      </c>
      <c r="H111" s="48"/>
    </row>
    <row r="112" spans="1:8" ht="15.75" thickBot="1" x14ac:dyDescent="0.3">
      <c r="A112" s="206"/>
      <c r="B112" s="207"/>
      <c r="C112" s="207"/>
      <c r="D112" s="207"/>
      <c r="E112" s="207"/>
      <c r="F112" s="207"/>
      <c r="G112" s="208"/>
      <c r="H112" s="57"/>
    </row>
    <row r="113" spans="1:8" x14ac:dyDescent="0.25">
      <c r="A113" s="156" t="s">
        <v>116</v>
      </c>
      <c r="B113" s="157"/>
      <c r="C113" s="157"/>
      <c r="D113" s="157"/>
      <c r="E113" s="157"/>
      <c r="F113" s="157"/>
      <c r="G113" s="158"/>
      <c r="H113" s="48"/>
    </row>
    <row r="114" spans="1:8" x14ac:dyDescent="0.25">
      <c r="A114" s="6">
        <v>6</v>
      </c>
      <c r="B114" s="181" t="s">
        <v>117</v>
      </c>
      <c r="C114" s="181"/>
      <c r="D114" s="181"/>
      <c r="E114" s="181"/>
      <c r="F114" s="38" t="s">
        <v>29</v>
      </c>
      <c r="G114" s="8" t="s">
        <v>30</v>
      </c>
      <c r="H114" s="48"/>
    </row>
    <row r="115" spans="1:8" x14ac:dyDescent="0.25">
      <c r="A115" s="14" t="s">
        <v>6</v>
      </c>
      <c r="B115" s="182" t="s">
        <v>118</v>
      </c>
      <c r="C115" s="182"/>
      <c r="D115" s="182"/>
      <c r="E115" s="182"/>
      <c r="F115" s="81"/>
      <c r="G115" s="39">
        <f>($G$104+$G$111)/(1-$F$118)*F115</f>
        <v>0</v>
      </c>
      <c r="H115" s="48"/>
    </row>
    <row r="116" spans="1:8" x14ac:dyDescent="0.25">
      <c r="A116" s="14" t="s">
        <v>8</v>
      </c>
      <c r="B116" s="182" t="s">
        <v>119</v>
      </c>
      <c r="C116" s="182"/>
      <c r="D116" s="182"/>
      <c r="E116" s="182"/>
      <c r="F116" s="81"/>
      <c r="G116" s="39">
        <f>($G$104+$G$111)/(1-$F$118)*F116</f>
        <v>0</v>
      </c>
      <c r="H116" s="48"/>
    </row>
    <row r="117" spans="1:8" x14ac:dyDescent="0.25">
      <c r="A117" s="14" t="s">
        <v>10</v>
      </c>
      <c r="B117" s="182" t="s">
        <v>120</v>
      </c>
      <c r="C117" s="182"/>
      <c r="D117" s="182"/>
      <c r="E117" s="182"/>
      <c r="F117" s="81"/>
      <c r="G117" s="39">
        <f>($G$104+$G$111)/(1-$F$118)*F117</f>
        <v>0</v>
      </c>
      <c r="H117" s="48"/>
    </row>
    <row r="118" spans="1:8" x14ac:dyDescent="0.25">
      <c r="A118" s="203" t="s">
        <v>121</v>
      </c>
      <c r="B118" s="233"/>
      <c r="C118" s="233"/>
      <c r="D118" s="233"/>
      <c r="E118" s="234"/>
      <c r="F118" s="17">
        <f>SUM(F115:F117)</f>
        <v>0</v>
      </c>
      <c r="G118" s="40">
        <f>SUM(G115:G117)</f>
        <v>0</v>
      </c>
      <c r="H118" s="48"/>
    </row>
    <row r="119" spans="1:8" ht="15.75" thickBot="1" x14ac:dyDescent="0.3">
      <c r="A119" s="235"/>
      <c r="B119" s="236"/>
      <c r="C119" s="236"/>
      <c r="D119" s="236"/>
      <c r="E119" s="236"/>
      <c r="F119" s="236"/>
      <c r="G119" s="237"/>
      <c r="H119" s="1"/>
    </row>
    <row r="120" spans="1:8" ht="15.75" thickBot="1" x14ac:dyDescent="0.3">
      <c r="A120" s="238" t="s">
        <v>122</v>
      </c>
      <c r="B120" s="239"/>
      <c r="C120" s="239"/>
      <c r="D120" s="239"/>
      <c r="E120" s="239"/>
      <c r="F120" s="239"/>
      <c r="G120" s="41">
        <f>G118+G111+G104</f>
        <v>3389.775329968355</v>
      </c>
      <c r="H120" s="1"/>
    </row>
    <row r="121" spans="1:8" ht="15.75" thickBot="1" x14ac:dyDescent="0.3">
      <c r="A121" s="240"/>
      <c r="B121" s="241"/>
      <c r="C121" s="241"/>
      <c r="D121" s="241"/>
      <c r="E121" s="241"/>
      <c r="F121" s="241"/>
      <c r="G121" s="242"/>
      <c r="H121" s="1"/>
    </row>
    <row r="122" spans="1:8" x14ac:dyDescent="0.25">
      <c r="A122" s="243" t="s">
        <v>123</v>
      </c>
      <c r="B122" s="244"/>
      <c r="C122" s="244"/>
      <c r="D122" s="244"/>
      <c r="E122" s="244"/>
      <c r="F122" s="244"/>
      <c r="G122" s="245"/>
      <c r="H122" s="56"/>
    </row>
    <row r="123" spans="1:8" x14ac:dyDescent="0.25">
      <c r="A123" s="230" t="s">
        <v>124</v>
      </c>
      <c r="B123" s="231"/>
      <c r="C123" s="231" t="s">
        <v>125</v>
      </c>
      <c r="D123" s="231" t="s">
        <v>126</v>
      </c>
      <c r="E123" s="231" t="s">
        <v>127</v>
      </c>
      <c r="F123" s="231" t="s">
        <v>128</v>
      </c>
      <c r="G123" s="232" t="s">
        <v>181</v>
      </c>
      <c r="H123" s="1"/>
    </row>
    <row r="124" spans="1:8" x14ac:dyDescent="0.25">
      <c r="A124" s="230"/>
      <c r="B124" s="231"/>
      <c r="C124" s="231"/>
      <c r="D124" s="231"/>
      <c r="E124" s="231"/>
      <c r="F124" s="231"/>
      <c r="G124" s="232"/>
      <c r="H124" s="1"/>
    </row>
    <row r="125" spans="1:8" ht="27" customHeight="1" x14ac:dyDescent="0.25">
      <c r="A125" s="265" t="s">
        <v>130</v>
      </c>
      <c r="B125" s="182"/>
      <c r="C125" s="42">
        <v>260</v>
      </c>
      <c r="D125" s="10">
        <v>0.5</v>
      </c>
      <c r="E125" s="43">
        <f>C125*(D125+1)*$G$27/220</f>
        <v>3645.8618181818179</v>
      </c>
      <c r="F125" s="43">
        <f>E125*(1+$F$78)</f>
        <v>5933.8247031257206</v>
      </c>
      <c r="G125" s="44">
        <f>F125/(1-$F$118)*(1+$F$111)</f>
        <v>5933.8247031257206</v>
      </c>
      <c r="H125" s="1"/>
    </row>
    <row r="126" spans="1:8" ht="27.75" customHeight="1" x14ac:dyDescent="0.25">
      <c r="A126" s="250" t="s">
        <v>131</v>
      </c>
      <c r="B126" s="198"/>
      <c r="C126" s="66">
        <v>30</v>
      </c>
      <c r="D126" s="67">
        <v>1</v>
      </c>
      <c r="E126" s="68">
        <f>C126*(D126+1)/220*$G$27</f>
        <v>560.90181818181816</v>
      </c>
      <c r="F126" s="68">
        <f>E126*(1+$F$78)</f>
        <v>912.89610817318794</v>
      </c>
      <c r="G126" s="44">
        <f>F126/(1-$F$118)*(1+$F$111)</f>
        <v>912.89610817318794</v>
      </c>
      <c r="H126" s="59"/>
    </row>
    <row r="127" spans="1:8" ht="15.75" thickBot="1" x14ac:dyDescent="0.3">
      <c r="A127" s="251" t="s">
        <v>132</v>
      </c>
      <c r="B127" s="252"/>
      <c r="C127" s="45">
        <v>40</v>
      </c>
      <c r="D127" s="88">
        <v>0.39</v>
      </c>
      <c r="E127" s="85">
        <f>C$127*($G$27/220)*(1+D$125)*(1+D$127)</f>
        <v>779.65352727272727</v>
      </c>
      <c r="F127" s="47">
        <f>E127*(1+$F$78)</f>
        <v>1268.9255903607311</v>
      </c>
      <c r="G127" s="44">
        <f>F127/(1-$F$118)*(1+$F$111)</f>
        <v>1268.9255903607311</v>
      </c>
      <c r="H127" s="48"/>
    </row>
    <row r="128" spans="1:8" ht="15.75" thickBot="1" x14ac:dyDescent="0.3">
      <c r="A128" s="253" t="s">
        <v>133</v>
      </c>
      <c r="B128" s="254"/>
      <c r="C128" s="254"/>
      <c r="D128" s="254"/>
      <c r="E128" s="254"/>
      <c r="F128" s="254"/>
      <c r="G128" s="86">
        <f>SUM(G125:G127)</f>
        <v>8115.6464016596392</v>
      </c>
      <c r="H128" s="48"/>
    </row>
    <row r="129" spans="1:12" ht="15.75" thickBot="1" x14ac:dyDescent="0.3">
      <c r="A129" s="191"/>
      <c r="B129" s="192"/>
      <c r="C129" s="192"/>
      <c r="D129" s="192"/>
      <c r="E129" s="192"/>
      <c r="F129" s="192"/>
      <c r="G129" s="193"/>
      <c r="H129" s="56"/>
    </row>
    <row r="130" spans="1:12" ht="15.75" thickBot="1" x14ac:dyDescent="0.3">
      <c r="A130" s="255" t="s">
        <v>191</v>
      </c>
      <c r="B130" s="256"/>
      <c r="C130" s="256"/>
      <c r="D130" s="256"/>
      <c r="E130" s="256"/>
      <c r="F130" s="256"/>
      <c r="G130" s="257"/>
      <c r="H130" s="48"/>
    </row>
    <row r="131" spans="1:12" ht="45" x14ac:dyDescent="0.25">
      <c r="A131" s="104" t="s">
        <v>135</v>
      </c>
      <c r="B131" s="258" t="s">
        <v>136</v>
      </c>
      <c r="C131" s="259"/>
      <c r="D131" s="105" t="s">
        <v>137</v>
      </c>
      <c r="E131" s="105" t="s">
        <v>138</v>
      </c>
      <c r="F131" s="105" t="s">
        <v>184</v>
      </c>
      <c r="G131" s="106" t="s">
        <v>139</v>
      </c>
      <c r="H131" s="60"/>
    </row>
    <row r="132" spans="1:12" ht="15.75" thickBot="1" x14ac:dyDescent="0.3">
      <c r="A132" s="107">
        <v>2</v>
      </c>
      <c r="B132" s="108" t="str">
        <f>B15</f>
        <v>Servente de Limpeza</v>
      </c>
      <c r="C132" s="108"/>
      <c r="D132" s="109">
        <f>F15</f>
        <v>5</v>
      </c>
      <c r="E132" s="110">
        <f>G120</f>
        <v>3389.775329968355</v>
      </c>
      <c r="F132" s="111">
        <f>G128/12</f>
        <v>676.30386680496997</v>
      </c>
      <c r="G132" s="112">
        <f>E132*D132+F132</f>
        <v>17625.180516646746</v>
      </c>
      <c r="H132" s="60"/>
    </row>
    <row r="133" spans="1:12" ht="15.75" thickBot="1" x14ac:dyDescent="0.3">
      <c r="A133" s="246" t="s">
        <v>190</v>
      </c>
      <c r="B133" s="247"/>
      <c r="C133" s="247"/>
      <c r="D133" s="247"/>
      <c r="E133" s="247"/>
      <c r="F133" s="247"/>
      <c r="G133" s="103">
        <f>G132*12</f>
        <v>211502.16619976095</v>
      </c>
      <c r="H133" s="1"/>
    </row>
    <row r="134" spans="1:12" ht="14.25" customHeight="1" x14ac:dyDescent="0.25">
      <c r="A134" s="50"/>
      <c r="B134" s="50"/>
      <c r="C134" s="50"/>
      <c r="D134" s="50"/>
      <c r="E134" s="50"/>
      <c r="F134" s="50"/>
      <c r="G134" s="51"/>
      <c r="H134" s="49"/>
    </row>
    <row r="135" spans="1:12" x14ac:dyDescent="0.25">
      <c r="A135" s="48" t="s">
        <v>140</v>
      </c>
      <c r="B135" s="1"/>
      <c r="C135" s="1"/>
      <c r="D135" s="1"/>
      <c r="E135" s="1"/>
      <c r="F135" s="1"/>
      <c r="G135" s="1"/>
      <c r="H135" s="1"/>
    </row>
    <row r="136" spans="1:12" x14ac:dyDescent="0.25">
      <c r="A136" s="52" t="s">
        <v>141</v>
      </c>
      <c r="B136" s="1"/>
      <c r="C136" s="1"/>
      <c r="D136" s="1"/>
      <c r="E136" s="1"/>
      <c r="F136" s="1"/>
      <c r="G136" s="1"/>
      <c r="H136" s="1"/>
      <c r="K136" s="76"/>
      <c r="L136" s="76"/>
    </row>
    <row r="137" spans="1:12" x14ac:dyDescent="0.25">
      <c r="A137" s="52" t="s">
        <v>142</v>
      </c>
      <c r="B137" s="1"/>
      <c r="C137" s="1"/>
      <c r="D137" s="1"/>
      <c r="E137" s="1"/>
      <c r="F137" s="1"/>
      <c r="G137" s="1"/>
      <c r="H137" s="1"/>
      <c r="L137" s="76"/>
    </row>
    <row r="138" spans="1:12" x14ac:dyDescent="0.25">
      <c r="A138" s="52" t="s">
        <v>143</v>
      </c>
      <c r="B138" s="1"/>
      <c r="C138" s="1"/>
      <c r="D138" s="1"/>
      <c r="E138" s="1"/>
      <c r="F138" s="1"/>
      <c r="G138" s="1"/>
      <c r="H138" s="1"/>
    </row>
    <row r="139" spans="1:12" x14ac:dyDescent="0.25">
      <c r="A139" s="52" t="s">
        <v>144</v>
      </c>
      <c r="B139" s="1"/>
      <c r="C139" s="1"/>
      <c r="D139" s="1"/>
      <c r="E139" s="1"/>
      <c r="F139" s="1"/>
      <c r="G139" s="1"/>
      <c r="H139" s="1"/>
    </row>
    <row r="140" spans="1:12" x14ac:dyDescent="0.25">
      <c r="A140" s="52" t="s">
        <v>145</v>
      </c>
      <c r="B140" s="1"/>
      <c r="C140" s="1"/>
      <c r="D140" s="1"/>
      <c r="E140" s="1"/>
      <c r="F140" s="1"/>
      <c r="G140" s="1"/>
      <c r="H140" s="1"/>
    </row>
    <row r="141" spans="1:12" x14ac:dyDescent="0.25">
      <c r="A141" s="52" t="s">
        <v>146</v>
      </c>
      <c r="B141" s="1"/>
      <c r="C141" s="1"/>
      <c r="D141" s="1"/>
      <c r="E141" s="1"/>
      <c r="F141" s="1"/>
      <c r="G141" s="1"/>
      <c r="H141" s="1"/>
    </row>
    <row r="142" spans="1:12" x14ac:dyDescent="0.25">
      <c r="A142" s="48" t="s">
        <v>147</v>
      </c>
      <c r="B142" s="1"/>
      <c r="C142" s="1"/>
      <c r="D142" s="1"/>
      <c r="E142" s="1"/>
      <c r="F142" s="1"/>
      <c r="G142" s="1"/>
      <c r="H142" s="1"/>
    </row>
    <row r="143" spans="1:12" x14ac:dyDescent="0.25">
      <c r="A143" s="48" t="s">
        <v>148</v>
      </c>
      <c r="B143" s="1"/>
      <c r="C143" s="1"/>
      <c r="D143" s="1"/>
      <c r="E143" s="1"/>
      <c r="F143" s="1"/>
      <c r="G143" s="1"/>
      <c r="H143" s="1"/>
    </row>
    <row r="144" spans="1:12" x14ac:dyDescent="0.25">
      <c r="A144" s="48" t="s">
        <v>149</v>
      </c>
      <c r="B144" s="1"/>
      <c r="C144" s="1"/>
      <c r="D144" s="1"/>
      <c r="E144" s="1"/>
      <c r="F144" s="1"/>
      <c r="G144" s="1"/>
      <c r="H144" s="1"/>
    </row>
    <row r="145" spans="8:8" x14ac:dyDescent="0.25">
      <c r="H145" s="56"/>
    </row>
  </sheetData>
  <mergeCells count="149">
    <mergeCell ref="A133:F133"/>
    <mergeCell ref="A125:B125"/>
    <mergeCell ref="A126:B126"/>
    <mergeCell ref="A127:B127"/>
    <mergeCell ref="A128:F128"/>
    <mergeCell ref="A129:G129"/>
    <mergeCell ref="A130:G130"/>
    <mergeCell ref="B131:C131"/>
    <mergeCell ref="A123:B124"/>
    <mergeCell ref="C123:C124"/>
    <mergeCell ref="D123:D124"/>
    <mergeCell ref="E123:E124"/>
    <mergeCell ref="F123:F124"/>
    <mergeCell ref="G123:G124"/>
    <mergeCell ref="B117:E117"/>
    <mergeCell ref="A118:E118"/>
    <mergeCell ref="A119:G119"/>
    <mergeCell ref="A120:F120"/>
    <mergeCell ref="A121:G121"/>
    <mergeCell ref="A122:G122"/>
    <mergeCell ref="A111:E111"/>
    <mergeCell ref="A112:G112"/>
    <mergeCell ref="A113:G113"/>
    <mergeCell ref="B114:E114"/>
    <mergeCell ref="B115:E115"/>
    <mergeCell ref="B116:E116"/>
    <mergeCell ref="A105:G105"/>
    <mergeCell ref="A106:G106"/>
    <mergeCell ref="B107:E107"/>
    <mergeCell ref="B108:E108"/>
    <mergeCell ref="B109:E109"/>
    <mergeCell ref="B110:E110"/>
    <mergeCell ref="B99:F99"/>
    <mergeCell ref="B100:F100"/>
    <mergeCell ref="B101:F101"/>
    <mergeCell ref="A102:F102"/>
    <mergeCell ref="A103:G103"/>
    <mergeCell ref="A104:F104"/>
    <mergeCell ref="A93:F93"/>
    <mergeCell ref="A94:G94"/>
    <mergeCell ref="A95:G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E81"/>
    <mergeCell ref="B82:F82"/>
    <mergeCell ref="B83:E83"/>
    <mergeCell ref="B84:F84"/>
    <mergeCell ref="B85:E85"/>
    <mergeCell ref="B86:F86"/>
    <mergeCell ref="B75:E75"/>
    <mergeCell ref="B76:E76"/>
    <mergeCell ref="B77:E77"/>
    <mergeCell ref="A78:E78"/>
    <mergeCell ref="A79:G79"/>
    <mergeCell ref="A80:G80"/>
    <mergeCell ref="B69:E69"/>
    <mergeCell ref="A70:E70"/>
    <mergeCell ref="A71:G71"/>
    <mergeCell ref="A72:G72"/>
    <mergeCell ref="B73:E73"/>
    <mergeCell ref="B74:E74"/>
    <mergeCell ref="B64:E64"/>
    <mergeCell ref="B65:E65"/>
    <mergeCell ref="B66:E66"/>
    <mergeCell ref="A67:E67"/>
    <mergeCell ref="B68:E68"/>
    <mergeCell ref="H57:H58"/>
    <mergeCell ref="B59:E59"/>
    <mergeCell ref="B60:E60"/>
    <mergeCell ref="A61:E61"/>
    <mergeCell ref="A62:G62"/>
    <mergeCell ref="B63:E63"/>
    <mergeCell ref="B53:E53"/>
    <mergeCell ref="A54:E54"/>
    <mergeCell ref="A55:G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A41:G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A40:E40"/>
    <mergeCell ref="A29:G29"/>
    <mergeCell ref="A30:G30"/>
    <mergeCell ref="B31:E31"/>
    <mergeCell ref="B32:E32"/>
    <mergeCell ref="B33:E33"/>
    <mergeCell ref="B34:E34"/>
    <mergeCell ref="B23:E23"/>
    <mergeCell ref="B24:F24"/>
    <mergeCell ref="B25:E25"/>
    <mergeCell ref="A26:E26"/>
    <mergeCell ref="A27:F27"/>
    <mergeCell ref="A28:G28"/>
    <mergeCell ref="B19:E19"/>
    <mergeCell ref="F19:G19"/>
    <mergeCell ref="B20:E20"/>
    <mergeCell ref="F20:G20"/>
    <mergeCell ref="A21:G21"/>
    <mergeCell ref="A22:G22"/>
    <mergeCell ref="B14:E14"/>
    <mergeCell ref="F14:G14"/>
    <mergeCell ref="B15:E15"/>
    <mergeCell ref="F15:G15"/>
    <mergeCell ref="A16:G16"/>
    <mergeCell ref="B17:E17"/>
    <mergeCell ref="F17:G17"/>
    <mergeCell ref="B18:E18"/>
    <mergeCell ref="F18:G18"/>
    <mergeCell ref="A12:G12"/>
    <mergeCell ref="A13:G13"/>
    <mergeCell ref="A6:G6"/>
    <mergeCell ref="B7:E7"/>
    <mergeCell ref="F7:G7"/>
    <mergeCell ref="B8:E8"/>
    <mergeCell ref="F8:G8"/>
    <mergeCell ref="B9:E9"/>
    <mergeCell ref="F9:G9"/>
    <mergeCell ref="A1:G1"/>
    <mergeCell ref="A2:G2"/>
    <mergeCell ref="A3:G3"/>
    <mergeCell ref="A4:D4"/>
    <mergeCell ref="F4:G4"/>
    <mergeCell ref="A5:G5"/>
    <mergeCell ref="B10:E10"/>
    <mergeCell ref="F10:G10"/>
    <mergeCell ref="B11:E11"/>
    <mergeCell ref="F11:G11"/>
  </mergeCells>
  <dataValidations count="3">
    <dataValidation type="decimal" operator="greaterThanOrEqual" allowBlank="1" showInputMessage="1" showErrorMessage="1" error="O preenchimento deverá respeitar o piso salarial da categoria estabelecido pela Convenção Coletiva." sqref="G24">
      <formula1>F17</formula1>
    </dataValidation>
    <dataValidation type="decimal" operator="lessThanOrEqual" allowBlank="1" showInputMessage="1" showErrorMessage="1" error="O limite máximo para desconto é de 6% do valor do salário base." sqref="F83">
      <formula1>0.06</formula1>
    </dataValidation>
    <dataValidation type="decimal" operator="lessThanOrEqual" allowBlank="1" showInputMessage="1" showErrorMessage="1" error="O limite máximo para desconto é de 20% do valor do auxílio alimentação." sqref="F85">
      <formula1>0.2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5"/>
  <sheetViews>
    <sheetView showGridLines="0" topLeftCell="A124" zoomScale="180" zoomScaleNormal="180" workbookViewId="0">
      <selection activeCell="F137" sqref="F137"/>
    </sheetView>
  </sheetViews>
  <sheetFormatPr defaultRowHeight="15" x14ac:dyDescent="0.25"/>
  <cols>
    <col min="1" max="1" width="9.28515625" bestFit="1" customWidth="1"/>
    <col min="2" max="2" width="11" customWidth="1"/>
    <col min="3" max="4" width="9.28515625" bestFit="1" customWidth="1"/>
    <col min="5" max="5" width="18.28515625" customWidth="1"/>
    <col min="6" max="6" width="14.85546875" customWidth="1"/>
    <col min="7" max="7" width="17.42578125" bestFit="1" customWidth="1"/>
  </cols>
  <sheetData>
    <row r="1" spans="1:8" ht="30.75" customHeight="1" thickBot="1" x14ac:dyDescent="0.3">
      <c r="A1" s="136" t="s">
        <v>0</v>
      </c>
      <c r="B1" s="136"/>
      <c r="C1" s="136"/>
      <c r="D1" s="136"/>
      <c r="E1" s="136"/>
      <c r="F1" s="136"/>
      <c r="G1" s="136"/>
      <c r="H1" s="1"/>
    </row>
    <row r="2" spans="1:8" x14ac:dyDescent="0.25">
      <c r="A2" s="137" t="s">
        <v>204</v>
      </c>
      <c r="B2" s="138"/>
      <c r="C2" s="138"/>
      <c r="D2" s="138"/>
      <c r="E2" s="138"/>
      <c r="F2" s="138"/>
      <c r="G2" s="139"/>
      <c r="H2" s="1"/>
    </row>
    <row r="3" spans="1:8" x14ac:dyDescent="0.25">
      <c r="A3" s="129" t="s">
        <v>1</v>
      </c>
      <c r="B3" s="130"/>
      <c r="C3" s="130"/>
      <c r="D3" s="130"/>
      <c r="E3" s="130"/>
      <c r="F3" s="130"/>
      <c r="G3" s="131"/>
      <c r="H3" s="1"/>
    </row>
    <row r="4" spans="1:8" x14ac:dyDescent="0.25">
      <c r="A4" s="124" t="s">
        <v>2</v>
      </c>
      <c r="B4" s="125"/>
      <c r="C4" s="125"/>
      <c r="D4" s="126"/>
      <c r="E4" s="298" t="s">
        <v>211</v>
      </c>
      <c r="F4" s="127" t="s">
        <v>4</v>
      </c>
      <c r="G4" s="128"/>
      <c r="H4" s="1"/>
    </row>
    <row r="5" spans="1:8" ht="15.75" thickBot="1" x14ac:dyDescent="0.3">
      <c r="A5" s="140"/>
      <c r="B5" s="141"/>
      <c r="C5" s="141"/>
      <c r="D5" s="141"/>
      <c r="E5" s="141"/>
      <c r="F5" s="141"/>
      <c r="G5" s="142"/>
      <c r="H5" s="1"/>
    </row>
    <row r="6" spans="1:8" x14ac:dyDescent="0.25">
      <c r="A6" s="156" t="s">
        <v>5</v>
      </c>
      <c r="B6" s="157"/>
      <c r="C6" s="157"/>
      <c r="D6" s="157"/>
      <c r="E6" s="157"/>
      <c r="F6" s="157"/>
      <c r="G6" s="158"/>
      <c r="H6" s="48"/>
    </row>
    <row r="7" spans="1:8" ht="15.75" customHeight="1" x14ac:dyDescent="0.25">
      <c r="A7" s="2" t="s">
        <v>6</v>
      </c>
      <c r="B7" s="143" t="s">
        <v>7</v>
      </c>
      <c r="C7" s="144"/>
      <c r="D7" s="144"/>
      <c r="E7" s="145"/>
      <c r="F7" s="146"/>
      <c r="G7" s="147"/>
      <c r="H7" s="48"/>
    </row>
    <row r="8" spans="1:8" x14ac:dyDescent="0.25">
      <c r="A8" s="2" t="s">
        <v>8</v>
      </c>
      <c r="B8" s="143" t="s">
        <v>9</v>
      </c>
      <c r="C8" s="144"/>
      <c r="D8" s="144"/>
      <c r="E8" s="145"/>
      <c r="F8" s="146"/>
      <c r="G8" s="147"/>
      <c r="H8" s="48"/>
    </row>
    <row r="9" spans="1:8" ht="27" customHeight="1" x14ac:dyDescent="0.25">
      <c r="A9" s="3" t="s">
        <v>10</v>
      </c>
      <c r="B9" s="159" t="s">
        <v>11</v>
      </c>
      <c r="C9" s="160"/>
      <c r="D9" s="160"/>
      <c r="E9" s="161"/>
      <c r="F9" s="162"/>
      <c r="G9" s="163"/>
      <c r="H9" s="48"/>
    </row>
    <row r="10" spans="1:8" x14ac:dyDescent="0.25">
      <c r="A10" s="3" t="s">
        <v>12</v>
      </c>
      <c r="B10" s="143" t="s">
        <v>13</v>
      </c>
      <c r="C10" s="144"/>
      <c r="D10" s="144"/>
      <c r="E10" s="145"/>
      <c r="F10" s="146"/>
      <c r="G10" s="147"/>
      <c r="H10" s="48"/>
    </row>
    <row r="11" spans="1:8" ht="25.5" customHeight="1" x14ac:dyDescent="0.25">
      <c r="A11" s="2" t="s">
        <v>14</v>
      </c>
      <c r="B11" s="143" t="s">
        <v>15</v>
      </c>
      <c r="C11" s="144"/>
      <c r="D11" s="144"/>
      <c r="E11" s="145"/>
      <c r="F11" s="148" t="s">
        <v>210</v>
      </c>
      <c r="G11" s="149"/>
      <c r="H11" s="48"/>
    </row>
    <row r="12" spans="1:8" ht="15.75" thickBot="1" x14ac:dyDescent="0.3">
      <c r="A12" s="150"/>
      <c r="B12" s="151"/>
      <c r="C12" s="151"/>
      <c r="D12" s="151"/>
      <c r="E12" s="151"/>
      <c r="F12" s="151"/>
      <c r="G12" s="152"/>
      <c r="H12" s="48"/>
    </row>
    <row r="13" spans="1:8" x14ac:dyDescent="0.25">
      <c r="A13" s="153" t="s">
        <v>16</v>
      </c>
      <c r="B13" s="154"/>
      <c r="C13" s="154"/>
      <c r="D13" s="154"/>
      <c r="E13" s="154"/>
      <c r="F13" s="154"/>
      <c r="G13" s="155"/>
      <c r="H13" s="48"/>
    </row>
    <row r="14" spans="1:8" x14ac:dyDescent="0.25">
      <c r="A14" s="4" t="s">
        <v>17</v>
      </c>
      <c r="B14" s="168" t="s">
        <v>18</v>
      </c>
      <c r="C14" s="168"/>
      <c r="D14" s="168"/>
      <c r="E14" s="168"/>
      <c r="F14" s="146" t="s">
        <v>19</v>
      </c>
      <c r="G14" s="147"/>
      <c r="H14" s="48"/>
    </row>
    <row r="15" spans="1:8" x14ac:dyDescent="0.25">
      <c r="A15" s="5" t="s">
        <v>20</v>
      </c>
      <c r="B15" s="164" t="s">
        <v>150</v>
      </c>
      <c r="C15" s="164"/>
      <c r="D15" s="164"/>
      <c r="E15" s="164"/>
      <c r="F15" s="169">
        <v>1</v>
      </c>
      <c r="G15" s="147"/>
      <c r="H15" s="48"/>
    </row>
    <row r="16" spans="1:8" x14ac:dyDescent="0.25">
      <c r="A16" s="170" t="s">
        <v>22</v>
      </c>
      <c r="B16" s="171"/>
      <c r="C16" s="171"/>
      <c r="D16" s="171"/>
      <c r="E16" s="171"/>
      <c r="F16" s="171"/>
      <c r="G16" s="172"/>
      <c r="H16" s="48"/>
    </row>
    <row r="17" spans="1:8" x14ac:dyDescent="0.25">
      <c r="A17" s="5" t="s">
        <v>6</v>
      </c>
      <c r="B17" s="164" t="s">
        <v>23</v>
      </c>
      <c r="C17" s="164"/>
      <c r="D17" s="164"/>
      <c r="E17" s="173"/>
      <c r="F17" s="174">
        <v>2117.46</v>
      </c>
      <c r="G17" s="175"/>
      <c r="H17" s="48"/>
    </row>
    <row r="18" spans="1:8" x14ac:dyDescent="0.25">
      <c r="A18" s="5" t="s">
        <v>8</v>
      </c>
      <c r="B18" s="164" t="s">
        <v>172</v>
      </c>
      <c r="C18" s="164"/>
      <c r="D18" s="164"/>
      <c r="E18" s="164"/>
      <c r="F18" s="176">
        <v>1412</v>
      </c>
      <c r="G18" s="177"/>
      <c r="H18" s="48"/>
    </row>
    <row r="19" spans="1:8" x14ac:dyDescent="0.25">
      <c r="A19" s="5" t="s">
        <v>10</v>
      </c>
      <c r="B19" s="164" t="s">
        <v>24</v>
      </c>
      <c r="C19" s="164"/>
      <c r="D19" s="164"/>
      <c r="E19" s="164"/>
      <c r="F19" s="162" t="s">
        <v>150</v>
      </c>
      <c r="G19" s="163"/>
      <c r="H19" s="48"/>
    </row>
    <row r="20" spans="1:8" x14ac:dyDescent="0.25">
      <c r="A20" s="5" t="s">
        <v>12</v>
      </c>
      <c r="B20" s="164" t="s">
        <v>25</v>
      </c>
      <c r="C20" s="164"/>
      <c r="D20" s="164"/>
      <c r="E20" s="164"/>
      <c r="F20" s="162"/>
      <c r="G20" s="163"/>
      <c r="H20" s="48"/>
    </row>
    <row r="21" spans="1:8" ht="15.75" thickBot="1" x14ac:dyDescent="0.3">
      <c r="A21" s="165"/>
      <c r="B21" s="166"/>
      <c r="C21" s="166"/>
      <c r="D21" s="166"/>
      <c r="E21" s="166"/>
      <c r="F21" s="166"/>
      <c r="G21" s="167"/>
      <c r="H21" s="48"/>
    </row>
    <row r="22" spans="1:8" x14ac:dyDescent="0.25">
      <c r="A22" s="156" t="s">
        <v>27</v>
      </c>
      <c r="B22" s="157"/>
      <c r="C22" s="157"/>
      <c r="D22" s="157"/>
      <c r="E22" s="157"/>
      <c r="F22" s="157"/>
      <c r="G22" s="158"/>
      <c r="H22" s="48"/>
    </row>
    <row r="23" spans="1:8" x14ac:dyDescent="0.25">
      <c r="A23" s="6">
        <v>1</v>
      </c>
      <c r="B23" s="181" t="s">
        <v>28</v>
      </c>
      <c r="C23" s="181"/>
      <c r="D23" s="181"/>
      <c r="E23" s="181"/>
      <c r="F23" s="7" t="s">
        <v>29</v>
      </c>
      <c r="G23" s="8" t="s">
        <v>30</v>
      </c>
      <c r="H23" s="53"/>
    </row>
    <row r="24" spans="1:8" x14ac:dyDescent="0.25">
      <c r="A24" s="9" t="s">
        <v>6</v>
      </c>
      <c r="B24" s="183" t="s">
        <v>31</v>
      </c>
      <c r="C24" s="184"/>
      <c r="D24" s="184"/>
      <c r="E24" s="184"/>
      <c r="F24" s="185"/>
      <c r="G24" s="80">
        <f>F17</f>
        <v>2117.46</v>
      </c>
      <c r="H24" s="48"/>
    </row>
    <row r="25" spans="1:8" ht="15" customHeight="1" x14ac:dyDescent="0.25">
      <c r="A25" s="9" t="s">
        <v>8</v>
      </c>
      <c r="B25" s="186" t="s">
        <v>32</v>
      </c>
      <c r="C25" s="186"/>
      <c r="D25" s="186"/>
      <c r="E25" s="186"/>
      <c r="F25" s="10">
        <v>0.3</v>
      </c>
      <c r="G25" s="11">
        <f>G24*F25</f>
        <v>635.23799999999994</v>
      </c>
      <c r="H25" s="48"/>
    </row>
    <row r="26" spans="1:8" x14ac:dyDescent="0.25">
      <c r="A26" s="187" t="s">
        <v>33</v>
      </c>
      <c r="B26" s="184"/>
      <c r="C26" s="184"/>
      <c r="D26" s="184"/>
      <c r="E26" s="185"/>
      <c r="F26" s="12"/>
      <c r="G26" s="11"/>
      <c r="H26" s="48"/>
    </row>
    <row r="27" spans="1:8" x14ac:dyDescent="0.25">
      <c r="A27" s="188" t="s">
        <v>34</v>
      </c>
      <c r="B27" s="189"/>
      <c r="C27" s="189"/>
      <c r="D27" s="189"/>
      <c r="E27" s="189"/>
      <c r="F27" s="190"/>
      <c r="G27" s="13">
        <f>SUM(G24:G26)</f>
        <v>2752.6979999999999</v>
      </c>
      <c r="H27" s="48"/>
    </row>
    <row r="28" spans="1:8" ht="15.75" thickBot="1" x14ac:dyDescent="0.3">
      <c r="A28" s="191"/>
      <c r="B28" s="192"/>
      <c r="C28" s="192"/>
      <c r="D28" s="192"/>
      <c r="E28" s="192"/>
      <c r="F28" s="192"/>
      <c r="G28" s="193"/>
      <c r="H28" s="48"/>
    </row>
    <row r="29" spans="1:8" x14ac:dyDescent="0.25">
      <c r="A29" s="156" t="s">
        <v>35</v>
      </c>
      <c r="B29" s="157"/>
      <c r="C29" s="157"/>
      <c r="D29" s="157"/>
      <c r="E29" s="157"/>
      <c r="F29" s="157"/>
      <c r="G29" s="158"/>
      <c r="H29" s="48"/>
    </row>
    <row r="30" spans="1:8" x14ac:dyDescent="0.25">
      <c r="A30" s="178"/>
      <c r="B30" s="179"/>
      <c r="C30" s="179"/>
      <c r="D30" s="179"/>
      <c r="E30" s="179"/>
      <c r="F30" s="179"/>
      <c r="G30" s="180"/>
      <c r="H30" s="48"/>
    </row>
    <row r="31" spans="1:8" x14ac:dyDescent="0.25">
      <c r="A31" s="6" t="s">
        <v>36</v>
      </c>
      <c r="B31" s="181" t="s">
        <v>37</v>
      </c>
      <c r="C31" s="181"/>
      <c r="D31" s="181"/>
      <c r="E31" s="181"/>
      <c r="F31" s="7" t="s">
        <v>29</v>
      </c>
      <c r="G31" s="8" t="s">
        <v>30</v>
      </c>
      <c r="H31" s="48"/>
    </row>
    <row r="32" spans="1:8" x14ac:dyDescent="0.25">
      <c r="A32" s="14" t="s">
        <v>6</v>
      </c>
      <c r="B32" s="182" t="s">
        <v>38</v>
      </c>
      <c r="C32" s="182"/>
      <c r="D32" s="182"/>
      <c r="E32" s="182"/>
      <c r="F32" s="15">
        <v>0.2</v>
      </c>
      <c r="G32" s="11">
        <f t="shared" ref="G32:G39" si="0">$G$27*F32</f>
        <v>550.53959999999995</v>
      </c>
      <c r="H32" s="54"/>
    </row>
    <row r="33" spans="1:8" x14ac:dyDescent="0.25">
      <c r="A33" s="14" t="s">
        <v>8</v>
      </c>
      <c r="B33" s="182" t="s">
        <v>39</v>
      </c>
      <c r="C33" s="182"/>
      <c r="D33" s="182"/>
      <c r="E33" s="182"/>
      <c r="F33" s="15"/>
      <c r="G33" s="11">
        <f t="shared" si="0"/>
        <v>0</v>
      </c>
      <c r="H33" s="48"/>
    </row>
    <row r="34" spans="1:8" x14ac:dyDescent="0.25">
      <c r="A34" s="14" t="s">
        <v>10</v>
      </c>
      <c r="B34" s="182" t="s">
        <v>40</v>
      </c>
      <c r="C34" s="182"/>
      <c r="D34" s="182"/>
      <c r="E34" s="182"/>
      <c r="F34" s="15"/>
      <c r="G34" s="11">
        <f t="shared" si="0"/>
        <v>0</v>
      </c>
      <c r="H34" s="48"/>
    </row>
    <row r="35" spans="1:8" x14ac:dyDescent="0.25">
      <c r="A35" s="14" t="s">
        <v>12</v>
      </c>
      <c r="B35" s="182" t="s">
        <v>41</v>
      </c>
      <c r="C35" s="182"/>
      <c r="D35" s="182"/>
      <c r="E35" s="182"/>
      <c r="F35" s="15"/>
      <c r="G35" s="11">
        <f t="shared" si="0"/>
        <v>0</v>
      </c>
      <c r="H35" s="48"/>
    </row>
    <row r="36" spans="1:8" x14ac:dyDescent="0.25">
      <c r="A36" s="14" t="s">
        <v>14</v>
      </c>
      <c r="B36" s="182" t="s">
        <v>42</v>
      </c>
      <c r="C36" s="182"/>
      <c r="D36" s="182"/>
      <c r="E36" s="182"/>
      <c r="F36" s="15"/>
      <c r="G36" s="11">
        <f t="shared" si="0"/>
        <v>0</v>
      </c>
      <c r="H36" s="48"/>
    </row>
    <row r="37" spans="1:8" x14ac:dyDescent="0.25">
      <c r="A37" s="14" t="s">
        <v>43</v>
      </c>
      <c r="B37" s="182" t="s">
        <v>44</v>
      </c>
      <c r="C37" s="182"/>
      <c r="D37" s="182"/>
      <c r="E37" s="182"/>
      <c r="F37" s="16">
        <v>0.08</v>
      </c>
      <c r="G37" s="11">
        <f t="shared" si="0"/>
        <v>220.21583999999999</v>
      </c>
      <c r="H37" s="48"/>
    </row>
    <row r="38" spans="1:8" x14ac:dyDescent="0.25">
      <c r="A38" s="14" t="s">
        <v>45</v>
      </c>
      <c r="B38" s="182" t="s">
        <v>182</v>
      </c>
      <c r="C38" s="182"/>
      <c r="D38" s="182"/>
      <c r="E38" s="182"/>
      <c r="F38" s="81"/>
      <c r="G38" s="11">
        <f t="shared" si="0"/>
        <v>0</v>
      </c>
      <c r="H38" s="48"/>
    </row>
    <row r="39" spans="1:8" x14ac:dyDescent="0.25">
      <c r="A39" s="14" t="s">
        <v>47</v>
      </c>
      <c r="B39" s="182" t="s">
        <v>48</v>
      </c>
      <c r="C39" s="182"/>
      <c r="D39" s="182"/>
      <c r="E39" s="182"/>
      <c r="F39" s="15"/>
      <c r="G39" s="11">
        <f t="shared" si="0"/>
        <v>0</v>
      </c>
      <c r="H39" s="53"/>
    </row>
    <row r="40" spans="1:8" x14ac:dyDescent="0.25">
      <c r="A40" s="194" t="s">
        <v>49</v>
      </c>
      <c r="B40" s="195"/>
      <c r="C40" s="195"/>
      <c r="D40" s="195"/>
      <c r="E40" s="195"/>
      <c r="F40" s="17">
        <f>SUM(F32:F39)</f>
        <v>0.28000000000000003</v>
      </c>
      <c r="G40" s="13">
        <f>SUM(G32:G39)</f>
        <v>770.75543999999991</v>
      </c>
      <c r="H40" s="52"/>
    </row>
    <row r="41" spans="1:8" x14ac:dyDescent="0.25">
      <c r="A41" s="178"/>
      <c r="B41" s="179"/>
      <c r="C41" s="179"/>
      <c r="D41" s="179"/>
      <c r="E41" s="179"/>
      <c r="F41" s="179"/>
      <c r="G41" s="180"/>
      <c r="H41" s="55"/>
    </row>
    <row r="42" spans="1:8" x14ac:dyDescent="0.25">
      <c r="A42" s="6" t="s">
        <v>50</v>
      </c>
      <c r="B42" s="181" t="s">
        <v>51</v>
      </c>
      <c r="C42" s="181"/>
      <c r="D42" s="181"/>
      <c r="E42" s="181"/>
      <c r="F42" s="7" t="s">
        <v>29</v>
      </c>
      <c r="G42" s="8" t="s">
        <v>30</v>
      </c>
      <c r="H42" s="48"/>
    </row>
    <row r="43" spans="1:8" x14ac:dyDescent="0.25">
      <c r="A43" s="14" t="s">
        <v>6</v>
      </c>
      <c r="B43" s="182" t="s">
        <v>52</v>
      </c>
      <c r="C43" s="182"/>
      <c r="D43" s="182"/>
      <c r="E43" s="182"/>
      <c r="F43" s="15">
        <v>8.3330000000000001E-2</v>
      </c>
      <c r="G43" s="11">
        <f>SUM($G$27*F43)</f>
        <v>229.38232434</v>
      </c>
      <c r="H43" s="52"/>
    </row>
    <row r="44" spans="1:8" x14ac:dyDescent="0.25">
      <c r="A44" s="14" t="s">
        <v>8</v>
      </c>
      <c r="B44" s="182" t="s">
        <v>53</v>
      </c>
      <c r="C44" s="182"/>
      <c r="D44" s="182"/>
      <c r="E44" s="182"/>
      <c r="F44" s="15">
        <v>8.3299999999999999E-2</v>
      </c>
      <c r="G44" s="18">
        <f>G27*F44</f>
        <v>229.29974339999998</v>
      </c>
      <c r="H44" s="52"/>
    </row>
    <row r="45" spans="1:8" x14ac:dyDescent="0.25">
      <c r="A45" s="14" t="s">
        <v>10</v>
      </c>
      <c r="B45" s="182" t="s">
        <v>54</v>
      </c>
      <c r="C45" s="182"/>
      <c r="D45" s="182"/>
      <c r="E45" s="182"/>
      <c r="F45" s="15">
        <f>1/3/12</f>
        <v>2.7777777777777776E-2</v>
      </c>
      <c r="G45" s="11">
        <f>SUM($G$27*F45)</f>
        <v>76.463833333333326</v>
      </c>
      <c r="H45" s="52"/>
    </row>
    <row r="46" spans="1:8" x14ac:dyDescent="0.25">
      <c r="A46" s="14" t="s">
        <v>12</v>
      </c>
      <c r="B46" s="182" t="s">
        <v>55</v>
      </c>
      <c r="C46" s="182"/>
      <c r="D46" s="182"/>
      <c r="E46" s="182"/>
      <c r="F46" s="19">
        <f>7/30/12</f>
        <v>1.9444444444444445E-2</v>
      </c>
      <c r="G46" s="11">
        <f>(G27)*F46</f>
        <v>53.524683333333329</v>
      </c>
      <c r="H46" s="52"/>
    </row>
    <row r="47" spans="1:8" x14ac:dyDescent="0.25">
      <c r="A47" s="14" t="s">
        <v>14</v>
      </c>
      <c r="B47" s="182" t="s">
        <v>56</v>
      </c>
      <c r="C47" s="182"/>
      <c r="D47" s="182"/>
      <c r="E47" s="182"/>
      <c r="F47" s="15">
        <f>5/30/12</f>
        <v>1.3888888888888888E-2</v>
      </c>
      <c r="G47" s="18">
        <f>G27*F47</f>
        <v>38.231916666666663</v>
      </c>
      <c r="H47" s="52"/>
    </row>
    <row r="48" spans="1:8" x14ac:dyDescent="0.25">
      <c r="A48" s="14" t="s">
        <v>43</v>
      </c>
      <c r="B48" s="182" t="s">
        <v>57</v>
      </c>
      <c r="C48" s="182"/>
      <c r="D48" s="182"/>
      <c r="E48" s="182"/>
      <c r="F48" s="15">
        <f>5/30/12*0.015</f>
        <v>2.0833333333333332E-4</v>
      </c>
      <c r="G48" s="18">
        <f>G27*F48</f>
        <v>0.57347874999999993</v>
      </c>
      <c r="H48" s="48"/>
    </row>
    <row r="49" spans="1:8" x14ac:dyDescent="0.25">
      <c r="A49" s="14" t="s">
        <v>45</v>
      </c>
      <c r="B49" s="182" t="s">
        <v>58</v>
      </c>
      <c r="C49" s="182"/>
      <c r="D49" s="182"/>
      <c r="E49" s="182"/>
      <c r="F49" s="15">
        <f>1/30/12</f>
        <v>2.7777777777777779E-3</v>
      </c>
      <c r="G49" s="18">
        <f>G27*F49</f>
        <v>7.6463833333333335</v>
      </c>
      <c r="H49" s="53"/>
    </row>
    <row r="50" spans="1:8" x14ac:dyDescent="0.25">
      <c r="A50" s="14" t="s">
        <v>47</v>
      </c>
      <c r="B50" s="182" t="s">
        <v>59</v>
      </c>
      <c r="C50" s="182"/>
      <c r="D50" s="182"/>
      <c r="E50" s="182"/>
      <c r="F50" s="15">
        <f>15/30/12*0.08</f>
        <v>3.3333333333333331E-3</v>
      </c>
      <c r="G50" s="18">
        <f>G27*F50</f>
        <v>9.1756599999999988</v>
      </c>
      <c r="H50" s="48"/>
    </row>
    <row r="51" spans="1:8" x14ac:dyDescent="0.25">
      <c r="A51" s="14" t="s">
        <v>60</v>
      </c>
      <c r="B51" s="182" t="s">
        <v>61</v>
      </c>
      <c r="C51" s="182"/>
      <c r="D51" s="182"/>
      <c r="E51" s="182"/>
      <c r="F51" s="15"/>
      <c r="G51" s="18">
        <f>G27*F51</f>
        <v>0</v>
      </c>
      <c r="H51" s="48"/>
    </row>
    <row r="52" spans="1:8" x14ac:dyDescent="0.25">
      <c r="A52" s="14"/>
      <c r="B52" s="197" t="s">
        <v>62</v>
      </c>
      <c r="C52" s="197"/>
      <c r="D52" s="197"/>
      <c r="E52" s="197"/>
      <c r="F52" s="20">
        <f>SUM(F43:F51)</f>
        <v>0.23406055555555555</v>
      </c>
      <c r="G52" s="21">
        <f>SUM($G$27*F52)</f>
        <v>644.29802315666666</v>
      </c>
      <c r="H52" s="48"/>
    </row>
    <row r="53" spans="1:8" x14ac:dyDescent="0.25">
      <c r="A53" s="2" t="s">
        <v>63</v>
      </c>
      <c r="B53" s="182" t="s">
        <v>64</v>
      </c>
      <c r="C53" s="182"/>
      <c r="D53" s="182"/>
      <c r="E53" s="182"/>
      <c r="F53" s="15">
        <f>F40*F52</f>
        <v>6.5536955555555554E-2</v>
      </c>
      <c r="G53" s="11">
        <f>F53*G27</f>
        <v>180.40344648386665</v>
      </c>
      <c r="H53" s="52"/>
    </row>
    <row r="54" spans="1:8" x14ac:dyDescent="0.25">
      <c r="A54" s="196" t="s">
        <v>65</v>
      </c>
      <c r="B54" s="197"/>
      <c r="C54" s="197"/>
      <c r="D54" s="197"/>
      <c r="E54" s="197"/>
      <c r="F54" s="22">
        <f>SUM(F52:F53)</f>
        <v>0.2995975111111111</v>
      </c>
      <c r="G54" s="13">
        <f>G52+G53</f>
        <v>824.70146964053333</v>
      </c>
      <c r="H54" s="52"/>
    </row>
    <row r="55" spans="1:8" x14ac:dyDescent="0.25">
      <c r="A55" s="178"/>
      <c r="B55" s="179"/>
      <c r="C55" s="179"/>
      <c r="D55" s="179"/>
      <c r="E55" s="179"/>
      <c r="F55" s="179"/>
      <c r="G55" s="180"/>
      <c r="H55" s="52"/>
    </row>
    <row r="56" spans="1:8" x14ac:dyDescent="0.25">
      <c r="A56" s="6" t="s">
        <v>66</v>
      </c>
      <c r="B56" s="181" t="s">
        <v>67</v>
      </c>
      <c r="C56" s="181"/>
      <c r="D56" s="181"/>
      <c r="E56" s="181"/>
      <c r="F56" s="7" t="s">
        <v>29</v>
      </c>
      <c r="G56" s="8" t="s">
        <v>30</v>
      </c>
      <c r="H56" s="48"/>
    </row>
    <row r="57" spans="1:8" x14ac:dyDescent="0.25">
      <c r="A57" s="14" t="s">
        <v>6</v>
      </c>
      <c r="B57" s="182" t="s">
        <v>68</v>
      </c>
      <c r="C57" s="182"/>
      <c r="D57" s="182"/>
      <c r="E57" s="182"/>
      <c r="F57" s="15">
        <f>4/12*0.02</f>
        <v>6.6666666666666662E-3</v>
      </c>
      <c r="G57" s="18">
        <f>G27*F57</f>
        <v>18.351319999999998</v>
      </c>
      <c r="H57" s="200"/>
    </row>
    <row r="58" spans="1:8" x14ac:dyDescent="0.25">
      <c r="A58" s="14" t="s">
        <v>8</v>
      </c>
      <c r="B58" s="182" t="s">
        <v>69</v>
      </c>
      <c r="C58" s="182"/>
      <c r="D58" s="182"/>
      <c r="E58" s="182"/>
      <c r="F58" s="15">
        <f>0.1111*0.02*4/12</f>
        <v>7.4066666666666671E-4</v>
      </c>
      <c r="G58" s="18">
        <f>G27*F58</f>
        <v>2.0388316519999998</v>
      </c>
      <c r="H58" s="200"/>
    </row>
    <row r="59" spans="1:8" x14ac:dyDescent="0.25">
      <c r="A59" s="14"/>
      <c r="B59" s="197" t="s">
        <v>62</v>
      </c>
      <c r="C59" s="197"/>
      <c r="D59" s="197"/>
      <c r="E59" s="197"/>
      <c r="F59" s="20">
        <f>SUM(F57:F58)</f>
        <v>7.4073333333333326E-3</v>
      </c>
      <c r="G59" s="21">
        <f>SUM($G$27*F59)</f>
        <v>20.390151651999997</v>
      </c>
      <c r="H59" s="48"/>
    </row>
    <row r="60" spans="1:8" x14ac:dyDescent="0.25">
      <c r="A60" s="14" t="s">
        <v>10</v>
      </c>
      <c r="B60" s="182" t="s">
        <v>70</v>
      </c>
      <c r="C60" s="182"/>
      <c r="D60" s="182"/>
      <c r="E60" s="182"/>
      <c r="F60" s="23">
        <f>F59*F40</f>
        <v>2.0740533333333333E-3</v>
      </c>
      <c r="G60" s="11">
        <f>F60*G27</f>
        <v>5.7092424625599998</v>
      </c>
      <c r="H60" s="48"/>
    </row>
    <row r="61" spans="1:8" x14ac:dyDescent="0.25">
      <c r="A61" s="196" t="s">
        <v>71</v>
      </c>
      <c r="B61" s="197"/>
      <c r="C61" s="197"/>
      <c r="D61" s="197"/>
      <c r="E61" s="197"/>
      <c r="F61" s="22">
        <f>SUM(F59:F60)</f>
        <v>9.4813866666666659E-3</v>
      </c>
      <c r="G61" s="13">
        <f>SUM(G59:G60)</f>
        <v>26.099394114559995</v>
      </c>
      <c r="H61" s="48"/>
    </row>
    <row r="62" spans="1:8" x14ac:dyDescent="0.25">
      <c r="A62" s="178"/>
      <c r="B62" s="179"/>
      <c r="C62" s="179"/>
      <c r="D62" s="179"/>
      <c r="E62" s="179"/>
      <c r="F62" s="179"/>
      <c r="G62" s="180"/>
      <c r="H62" s="48"/>
    </row>
    <row r="63" spans="1:8" x14ac:dyDescent="0.25">
      <c r="A63" s="6" t="s">
        <v>72</v>
      </c>
      <c r="B63" s="181" t="s">
        <v>73</v>
      </c>
      <c r="C63" s="181"/>
      <c r="D63" s="181"/>
      <c r="E63" s="181"/>
      <c r="F63" s="7" t="s">
        <v>29</v>
      </c>
      <c r="G63" s="8" t="s">
        <v>30</v>
      </c>
      <c r="H63" s="48"/>
    </row>
    <row r="64" spans="1:8" x14ac:dyDescent="0.25">
      <c r="A64" s="14" t="s">
        <v>6</v>
      </c>
      <c r="B64" s="182" t="s">
        <v>74</v>
      </c>
      <c r="C64" s="182"/>
      <c r="D64" s="182"/>
      <c r="E64" s="182"/>
      <c r="F64" s="19">
        <f>0.05*1/12</f>
        <v>4.1666666666666666E-3</v>
      </c>
      <c r="G64" s="11">
        <f>($G$27)*F64</f>
        <v>11.469574999999999</v>
      </c>
      <c r="H64" s="48"/>
    </row>
    <row r="65" spans="1:8" ht="26.25" customHeight="1" x14ac:dyDescent="0.25">
      <c r="A65" s="14" t="s">
        <v>8</v>
      </c>
      <c r="B65" s="182" t="s">
        <v>75</v>
      </c>
      <c r="C65" s="182"/>
      <c r="D65" s="182"/>
      <c r="E65" s="182"/>
      <c r="F65" s="19">
        <f>0.02*1/12</f>
        <v>1.6666666666666668E-3</v>
      </c>
      <c r="G65" s="11">
        <f>($G$27)*F65</f>
        <v>4.5878300000000003</v>
      </c>
      <c r="H65" s="48"/>
    </row>
    <row r="66" spans="1:8" ht="27" customHeight="1" x14ac:dyDescent="0.25">
      <c r="A66" s="25" t="s">
        <v>10</v>
      </c>
      <c r="B66" s="198" t="s">
        <v>76</v>
      </c>
      <c r="C66" s="198"/>
      <c r="D66" s="198"/>
      <c r="E66" s="198"/>
      <c r="F66" s="65">
        <f>1*0.4*0.08</f>
        <v>3.2000000000000001E-2</v>
      </c>
      <c r="G66" s="27">
        <f>($G$27)*F66</f>
        <v>88.086336000000003</v>
      </c>
      <c r="H66" s="48"/>
    </row>
    <row r="67" spans="1:8" x14ac:dyDescent="0.25">
      <c r="A67" s="196" t="s">
        <v>62</v>
      </c>
      <c r="B67" s="197"/>
      <c r="C67" s="197"/>
      <c r="D67" s="197"/>
      <c r="E67" s="197"/>
      <c r="F67" s="24">
        <f>SUM(F64:F66)</f>
        <v>3.7833333333333337E-2</v>
      </c>
      <c r="G67" s="21">
        <f>SUM(G64:G66)</f>
        <v>104.14374100000001</v>
      </c>
      <c r="H67" s="48"/>
    </row>
    <row r="68" spans="1:8" ht="27" customHeight="1" x14ac:dyDescent="0.25">
      <c r="A68" s="25" t="s">
        <v>12</v>
      </c>
      <c r="B68" s="199" t="s">
        <v>77</v>
      </c>
      <c r="C68" s="199"/>
      <c r="D68" s="199"/>
      <c r="E68" s="199"/>
      <c r="F68" s="26">
        <f>F37*F64</f>
        <v>3.3333333333333332E-4</v>
      </c>
      <c r="G68" s="27">
        <f>F68*$G$27</f>
        <v>0.91756599999999988</v>
      </c>
      <c r="H68" s="48"/>
    </row>
    <row r="69" spans="1:8" ht="27" customHeight="1" x14ac:dyDescent="0.25">
      <c r="A69" s="25" t="s">
        <v>14</v>
      </c>
      <c r="B69" s="159" t="s">
        <v>78</v>
      </c>
      <c r="C69" s="160"/>
      <c r="D69" s="160"/>
      <c r="E69" s="161"/>
      <c r="F69" s="26">
        <f>F37*F50</f>
        <v>2.6666666666666668E-4</v>
      </c>
      <c r="G69" s="27">
        <f>F69*$G$27</f>
        <v>0.73405279999999995</v>
      </c>
      <c r="H69" s="48"/>
    </row>
    <row r="70" spans="1:8" x14ac:dyDescent="0.25">
      <c r="A70" s="196" t="s">
        <v>79</v>
      </c>
      <c r="B70" s="197"/>
      <c r="C70" s="197"/>
      <c r="D70" s="197"/>
      <c r="E70" s="197"/>
      <c r="F70" s="22">
        <f>SUM(F67:F69)</f>
        <v>3.8433333333333333E-2</v>
      </c>
      <c r="G70" s="13">
        <f>SUM(G67:G69)</f>
        <v>105.7953598</v>
      </c>
      <c r="H70" s="48"/>
    </row>
    <row r="71" spans="1:8" x14ac:dyDescent="0.25">
      <c r="A71" s="178"/>
      <c r="B71" s="179"/>
      <c r="C71" s="179"/>
      <c r="D71" s="179"/>
      <c r="E71" s="179"/>
      <c r="F71" s="179"/>
      <c r="G71" s="180"/>
      <c r="H71" s="48"/>
    </row>
    <row r="72" spans="1:8" x14ac:dyDescent="0.25">
      <c r="A72" s="170" t="s">
        <v>80</v>
      </c>
      <c r="B72" s="171"/>
      <c r="C72" s="171"/>
      <c r="D72" s="171"/>
      <c r="E72" s="171"/>
      <c r="F72" s="171"/>
      <c r="G72" s="172"/>
      <c r="H72" s="48"/>
    </row>
    <row r="73" spans="1:8" x14ac:dyDescent="0.25">
      <c r="A73" s="6">
        <v>2</v>
      </c>
      <c r="B73" s="181" t="s">
        <v>81</v>
      </c>
      <c r="C73" s="181"/>
      <c r="D73" s="181"/>
      <c r="E73" s="181"/>
      <c r="F73" s="28" t="s">
        <v>29</v>
      </c>
      <c r="G73" s="29" t="s">
        <v>30</v>
      </c>
      <c r="H73" s="48"/>
    </row>
    <row r="74" spans="1:8" x14ac:dyDescent="0.25">
      <c r="A74" s="30" t="s">
        <v>82</v>
      </c>
      <c r="B74" s="201" t="s">
        <v>37</v>
      </c>
      <c r="C74" s="202"/>
      <c r="D74" s="202"/>
      <c r="E74" s="202"/>
      <c r="F74" s="31">
        <f>F40</f>
        <v>0.28000000000000003</v>
      </c>
      <c r="G74" s="32">
        <f>G40</f>
        <v>770.75543999999991</v>
      </c>
      <c r="H74" s="48"/>
    </row>
    <row r="75" spans="1:8" x14ac:dyDescent="0.25">
      <c r="A75" s="30" t="s">
        <v>83</v>
      </c>
      <c r="B75" s="201" t="s">
        <v>51</v>
      </c>
      <c r="C75" s="202"/>
      <c r="D75" s="202"/>
      <c r="E75" s="202"/>
      <c r="F75" s="31">
        <f>F54</f>
        <v>0.2995975111111111</v>
      </c>
      <c r="G75" s="32">
        <f>G54</f>
        <v>824.70146964053333</v>
      </c>
      <c r="H75" s="48"/>
    </row>
    <row r="76" spans="1:8" x14ac:dyDescent="0.25">
      <c r="A76" s="30" t="s">
        <v>84</v>
      </c>
      <c r="B76" s="201" t="s">
        <v>85</v>
      </c>
      <c r="C76" s="202"/>
      <c r="D76" s="202"/>
      <c r="E76" s="202"/>
      <c r="F76" s="31">
        <f>F61</f>
        <v>9.4813866666666659E-3</v>
      </c>
      <c r="G76" s="32">
        <f>G61</f>
        <v>26.099394114559995</v>
      </c>
      <c r="H76" s="48"/>
    </row>
    <row r="77" spans="1:8" x14ac:dyDescent="0.25">
      <c r="A77" s="30" t="s">
        <v>86</v>
      </c>
      <c r="B77" s="201" t="s">
        <v>73</v>
      </c>
      <c r="C77" s="202"/>
      <c r="D77" s="202"/>
      <c r="E77" s="202"/>
      <c r="F77" s="31">
        <f>F70</f>
        <v>3.8433333333333333E-2</v>
      </c>
      <c r="G77" s="32">
        <f>G70</f>
        <v>105.7953598</v>
      </c>
      <c r="H77" s="48"/>
    </row>
    <row r="78" spans="1:8" x14ac:dyDescent="0.25">
      <c r="A78" s="203" t="s">
        <v>87</v>
      </c>
      <c r="B78" s="204"/>
      <c r="C78" s="204"/>
      <c r="D78" s="204"/>
      <c r="E78" s="205"/>
      <c r="F78" s="22">
        <f>SUM(F74:F77)</f>
        <v>0.6275122311111111</v>
      </c>
      <c r="G78" s="33">
        <f>SUM(G74:G77)</f>
        <v>1727.3516635550932</v>
      </c>
      <c r="H78" s="48"/>
    </row>
    <row r="79" spans="1:8" ht="15.75" thickBot="1" x14ac:dyDescent="0.3">
      <c r="A79" s="206"/>
      <c r="B79" s="207"/>
      <c r="C79" s="207"/>
      <c r="D79" s="207"/>
      <c r="E79" s="207"/>
      <c r="F79" s="207"/>
      <c r="G79" s="208"/>
      <c r="H79" s="56"/>
    </row>
    <row r="80" spans="1:8" ht="27" customHeight="1" x14ac:dyDescent="0.25">
      <c r="A80" s="156" t="s">
        <v>88</v>
      </c>
      <c r="B80" s="157"/>
      <c r="C80" s="157"/>
      <c r="D80" s="157"/>
      <c r="E80" s="157"/>
      <c r="F80" s="157"/>
      <c r="G80" s="158"/>
      <c r="H80" s="48"/>
    </row>
    <row r="81" spans="1:8" ht="27" customHeight="1" x14ac:dyDescent="0.25">
      <c r="A81" s="63">
        <v>3</v>
      </c>
      <c r="B81" s="212" t="s">
        <v>89</v>
      </c>
      <c r="C81" s="212"/>
      <c r="D81" s="212"/>
      <c r="E81" s="212"/>
      <c r="F81" s="38" t="s">
        <v>29</v>
      </c>
      <c r="G81" s="64" t="s">
        <v>30</v>
      </c>
      <c r="H81" s="56"/>
    </row>
    <row r="82" spans="1:8" ht="27.75" customHeight="1" x14ac:dyDescent="0.25">
      <c r="A82" s="25" t="s">
        <v>6</v>
      </c>
      <c r="B82" s="262" t="s">
        <v>90</v>
      </c>
      <c r="C82" s="263"/>
      <c r="D82" s="263"/>
      <c r="E82" s="263"/>
      <c r="F82" s="264"/>
      <c r="G82" s="27">
        <f>2*3*22</f>
        <v>132</v>
      </c>
      <c r="H82" s="57"/>
    </row>
    <row r="83" spans="1:8" ht="27" customHeight="1" x14ac:dyDescent="0.25">
      <c r="A83" s="25" t="s">
        <v>91</v>
      </c>
      <c r="B83" s="198" t="s">
        <v>175</v>
      </c>
      <c r="C83" s="198"/>
      <c r="D83" s="198"/>
      <c r="E83" s="198"/>
      <c r="F83" s="77">
        <v>0.06</v>
      </c>
      <c r="G83" s="27">
        <f>IF(G24*F83&gt;G82,-G82,-(G24*F83))</f>
        <v>-127.0476</v>
      </c>
      <c r="H83" s="48"/>
    </row>
    <row r="84" spans="1:8" x14ac:dyDescent="0.25">
      <c r="A84" s="14" t="s">
        <v>8</v>
      </c>
      <c r="B84" s="209" t="s">
        <v>92</v>
      </c>
      <c r="C84" s="210"/>
      <c r="D84" s="210"/>
      <c r="E84" s="210"/>
      <c r="F84" s="211"/>
      <c r="G84" s="11">
        <f>24.54*22</f>
        <v>539.88</v>
      </c>
      <c r="H84" s="57"/>
    </row>
    <row r="85" spans="1:8" x14ac:dyDescent="0.25">
      <c r="A85" s="14" t="s">
        <v>93</v>
      </c>
      <c r="B85" s="182" t="s">
        <v>176</v>
      </c>
      <c r="C85" s="182"/>
      <c r="D85" s="182"/>
      <c r="E85" s="182"/>
      <c r="F85" s="78">
        <v>0.2</v>
      </c>
      <c r="G85" s="11">
        <f>-(G84*F85)</f>
        <v>-107.976</v>
      </c>
      <c r="H85" s="48"/>
    </row>
    <row r="86" spans="1:8" x14ac:dyDescent="0.25">
      <c r="A86" s="14" t="s">
        <v>10</v>
      </c>
      <c r="B86" s="209" t="s">
        <v>94</v>
      </c>
      <c r="C86" s="210"/>
      <c r="D86" s="210"/>
      <c r="E86" s="210"/>
      <c r="F86" s="211"/>
      <c r="G86" s="82"/>
      <c r="H86" s="48"/>
    </row>
    <row r="87" spans="1:8" x14ac:dyDescent="0.25">
      <c r="A87" s="14" t="s">
        <v>12</v>
      </c>
      <c r="B87" s="209" t="s">
        <v>95</v>
      </c>
      <c r="C87" s="210"/>
      <c r="D87" s="210"/>
      <c r="E87" s="210"/>
      <c r="F87" s="211"/>
      <c r="G87" s="82"/>
      <c r="H87" s="48"/>
    </row>
    <row r="88" spans="1:8" x14ac:dyDescent="0.25">
      <c r="A88" s="14" t="s">
        <v>14</v>
      </c>
      <c r="B88" s="209" t="s">
        <v>96</v>
      </c>
      <c r="C88" s="210"/>
      <c r="D88" s="210"/>
      <c r="E88" s="210"/>
      <c r="F88" s="211"/>
      <c r="G88" s="82"/>
      <c r="H88" s="48"/>
    </row>
    <row r="89" spans="1:8" x14ac:dyDescent="0.25">
      <c r="A89" s="14" t="s">
        <v>43</v>
      </c>
      <c r="B89" s="209" t="s">
        <v>97</v>
      </c>
      <c r="C89" s="210"/>
      <c r="D89" s="210"/>
      <c r="E89" s="210"/>
      <c r="F89" s="211"/>
      <c r="G89" s="82"/>
      <c r="H89" s="48"/>
    </row>
    <row r="90" spans="1:8" x14ac:dyDescent="0.25">
      <c r="A90" s="14" t="s">
        <v>45</v>
      </c>
      <c r="B90" s="209" t="s">
        <v>98</v>
      </c>
      <c r="C90" s="210"/>
      <c r="D90" s="210"/>
      <c r="E90" s="210"/>
      <c r="F90" s="211"/>
      <c r="G90" s="82"/>
      <c r="H90" s="53"/>
    </row>
    <row r="91" spans="1:8" x14ac:dyDescent="0.25">
      <c r="A91" s="14" t="s">
        <v>47</v>
      </c>
      <c r="B91" s="209" t="s">
        <v>99</v>
      </c>
      <c r="C91" s="210"/>
      <c r="D91" s="210"/>
      <c r="E91" s="210"/>
      <c r="F91" s="211"/>
      <c r="G91" s="11">
        <v>44.84</v>
      </c>
      <c r="H91" s="48"/>
    </row>
    <row r="92" spans="1:8" x14ac:dyDescent="0.25">
      <c r="A92" s="14" t="s">
        <v>100</v>
      </c>
      <c r="B92" s="209" t="s">
        <v>61</v>
      </c>
      <c r="C92" s="210"/>
      <c r="D92" s="210"/>
      <c r="E92" s="210"/>
      <c r="F92" s="211"/>
      <c r="G92" s="80"/>
      <c r="H92" s="48"/>
    </row>
    <row r="93" spans="1:8" x14ac:dyDescent="0.25">
      <c r="A93" s="219" t="s">
        <v>101</v>
      </c>
      <c r="B93" s="220"/>
      <c r="C93" s="220"/>
      <c r="D93" s="220"/>
      <c r="E93" s="220"/>
      <c r="F93" s="221"/>
      <c r="G93" s="34">
        <f>SUM(G82:G92)</f>
        <v>481.69640000000004</v>
      </c>
      <c r="H93" s="48"/>
    </row>
    <row r="94" spans="1:8" ht="15.75" thickBot="1" x14ac:dyDescent="0.3">
      <c r="A94" s="222"/>
      <c r="B94" s="223"/>
      <c r="C94" s="223"/>
      <c r="D94" s="223"/>
      <c r="E94" s="223"/>
      <c r="F94" s="223"/>
      <c r="G94" s="224"/>
      <c r="H94" s="58"/>
    </row>
    <row r="95" spans="1:8" x14ac:dyDescent="0.25">
      <c r="A95" s="156" t="s">
        <v>102</v>
      </c>
      <c r="B95" s="157"/>
      <c r="C95" s="157"/>
      <c r="D95" s="157"/>
      <c r="E95" s="157"/>
      <c r="F95" s="157"/>
      <c r="G95" s="158"/>
      <c r="H95" s="58"/>
    </row>
    <row r="96" spans="1:8" x14ac:dyDescent="0.25">
      <c r="A96" s="6">
        <v>4</v>
      </c>
      <c r="B96" s="227" t="s">
        <v>103</v>
      </c>
      <c r="C96" s="228"/>
      <c r="D96" s="228"/>
      <c r="E96" s="228"/>
      <c r="F96" s="229"/>
      <c r="G96" s="8" t="s">
        <v>30</v>
      </c>
      <c r="H96" s="48"/>
    </row>
    <row r="97" spans="1:8" x14ac:dyDescent="0.25">
      <c r="A97" s="14" t="s">
        <v>6</v>
      </c>
      <c r="B97" s="209" t="s">
        <v>104</v>
      </c>
      <c r="C97" s="210"/>
      <c r="D97" s="210"/>
      <c r="E97" s="210"/>
      <c r="F97" s="211"/>
      <c r="G97" s="80"/>
      <c r="H97" s="48"/>
    </row>
    <row r="98" spans="1:8" x14ac:dyDescent="0.25">
      <c r="A98" s="14" t="s">
        <v>8</v>
      </c>
      <c r="B98" s="209" t="s">
        <v>105</v>
      </c>
      <c r="C98" s="210"/>
      <c r="D98" s="210"/>
      <c r="E98" s="210"/>
      <c r="F98" s="211"/>
      <c r="G98" s="80"/>
      <c r="H98" s="48"/>
    </row>
    <row r="99" spans="1:8" x14ac:dyDescent="0.25">
      <c r="A99" s="14" t="s">
        <v>10</v>
      </c>
      <c r="B99" s="209" t="s">
        <v>106</v>
      </c>
      <c r="C99" s="210"/>
      <c r="D99" s="210"/>
      <c r="E99" s="210"/>
      <c r="F99" s="211"/>
      <c r="G99" s="80"/>
      <c r="H99" s="48"/>
    </row>
    <row r="100" spans="1:8" x14ac:dyDescent="0.25">
      <c r="A100" s="14" t="s">
        <v>12</v>
      </c>
      <c r="B100" s="209" t="s">
        <v>107</v>
      </c>
      <c r="C100" s="210"/>
      <c r="D100" s="210"/>
      <c r="E100" s="210"/>
      <c r="F100" s="211"/>
      <c r="G100" s="80"/>
      <c r="H100" s="48"/>
    </row>
    <row r="101" spans="1:8" x14ac:dyDescent="0.25">
      <c r="A101" s="14" t="s">
        <v>45</v>
      </c>
      <c r="B101" s="209" t="s">
        <v>61</v>
      </c>
      <c r="C101" s="210"/>
      <c r="D101" s="210"/>
      <c r="E101" s="210"/>
      <c r="F101" s="211"/>
      <c r="G101" s="80"/>
      <c r="H101" s="1"/>
    </row>
    <row r="102" spans="1:8" x14ac:dyDescent="0.25">
      <c r="A102" s="203" t="s">
        <v>108</v>
      </c>
      <c r="B102" s="204"/>
      <c r="C102" s="204"/>
      <c r="D102" s="204"/>
      <c r="E102" s="204"/>
      <c r="F102" s="213"/>
      <c r="G102" s="13">
        <f>SUM(G97:G101)</f>
        <v>0</v>
      </c>
      <c r="H102" s="1"/>
    </row>
    <row r="103" spans="1:8" ht="15.75" thickBot="1" x14ac:dyDescent="0.3">
      <c r="A103" s="214"/>
      <c r="B103" s="215"/>
      <c r="C103" s="215"/>
      <c r="D103" s="215"/>
      <c r="E103" s="215"/>
      <c r="F103" s="215"/>
      <c r="G103" s="216"/>
      <c r="H103" s="1"/>
    </row>
    <row r="104" spans="1:8" ht="15.75" thickBot="1" x14ac:dyDescent="0.3">
      <c r="A104" s="217" t="s">
        <v>109</v>
      </c>
      <c r="B104" s="218"/>
      <c r="C104" s="218"/>
      <c r="D104" s="218"/>
      <c r="E104" s="218"/>
      <c r="F104" s="218"/>
      <c r="G104" s="84">
        <f>G27+G78+G93+G102</f>
        <v>4961.7460635550933</v>
      </c>
      <c r="H104" s="1"/>
    </row>
    <row r="105" spans="1:8" ht="15.75" thickBot="1" x14ac:dyDescent="0.3">
      <c r="A105" s="140"/>
      <c r="B105" s="141"/>
      <c r="C105" s="141"/>
      <c r="D105" s="141"/>
      <c r="E105" s="141"/>
      <c r="F105" s="141"/>
      <c r="G105" s="142"/>
      <c r="H105" s="1"/>
    </row>
    <row r="106" spans="1:8" x14ac:dyDescent="0.25">
      <c r="A106" s="156" t="s">
        <v>110</v>
      </c>
      <c r="B106" s="157"/>
      <c r="C106" s="157"/>
      <c r="D106" s="157"/>
      <c r="E106" s="157"/>
      <c r="F106" s="157"/>
      <c r="G106" s="158"/>
      <c r="H106" s="1"/>
    </row>
    <row r="107" spans="1:8" x14ac:dyDescent="0.25">
      <c r="A107" s="6">
        <v>5</v>
      </c>
      <c r="B107" s="227" t="s">
        <v>111</v>
      </c>
      <c r="C107" s="228"/>
      <c r="D107" s="228"/>
      <c r="E107" s="229"/>
      <c r="F107" s="7" t="s">
        <v>29</v>
      </c>
      <c r="G107" s="8" t="s">
        <v>30</v>
      </c>
      <c r="H107" s="1"/>
    </row>
    <row r="108" spans="1:8" x14ac:dyDescent="0.25">
      <c r="A108" s="14" t="s">
        <v>6</v>
      </c>
      <c r="B108" s="182" t="s">
        <v>112</v>
      </c>
      <c r="C108" s="182"/>
      <c r="D108" s="182"/>
      <c r="E108" s="182"/>
      <c r="F108" s="83"/>
      <c r="G108" s="36">
        <f>F108*$G$104</f>
        <v>0</v>
      </c>
      <c r="H108" s="1"/>
    </row>
    <row r="109" spans="1:8" x14ac:dyDescent="0.25">
      <c r="A109" s="14" t="s">
        <v>8</v>
      </c>
      <c r="B109" s="182" t="s">
        <v>113</v>
      </c>
      <c r="C109" s="182"/>
      <c r="D109" s="182"/>
      <c r="E109" s="182"/>
      <c r="F109" s="83"/>
      <c r="G109" s="36">
        <f>F109*$G$104</f>
        <v>0</v>
      </c>
      <c r="H109" s="48"/>
    </row>
    <row r="110" spans="1:8" x14ac:dyDescent="0.25">
      <c r="A110" s="14" t="s">
        <v>10</v>
      </c>
      <c r="B110" s="182" t="s">
        <v>114</v>
      </c>
      <c r="C110" s="182"/>
      <c r="D110" s="182"/>
      <c r="E110" s="182"/>
      <c r="F110" s="83">
        <v>0</v>
      </c>
      <c r="G110" s="36">
        <f>F110*$G$104</f>
        <v>0</v>
      </c>
      <c r="H110" s="48"/>
    </row>
    <row r="111" spans="1:8" x14ac:dyDescent="0.25">
      <c r="A111" s="203" t="s">
        <v>115</v>
      </c>
      <c r="B111" s="204"/>
      <c r="C111" s="204"/>
      <c r="D111" s="204"/>
      <c r="E111" s="204"/>
      <c r="F111" s="37">
        <f>SUM(F108:F110)</f>
        <v>0</v>
      </c>
      <c r="G111" s="13">
        <f>SUM(G108:G110)</f>
        <v>0</v>
      </c>
      <c r="H111" s="48"/>
    </row>
    <row r="112" spans="1:8" ht="15.75" thickBot="1" x14ac:dyDescent="0.3">
      <c r="A112" s="206"/>
      <c r="B112" s="207"/>
      <c r="C112" s="207"/>
      <c r="D112" s="207"/>
      <c r="E112" s="207"/>
      <c r="F112" s="207"/>
      <c r="G112" s="208"/>
      <c r="H112" s="57"/>
    </row>
    <row r="113" spans="1:8" x14ac:dyDescent="0.25">
      <c r="A113" s="156" t="s">
        <v>116</v>
      </c>
      <c r="B113" s="157"/>
      <c r="C113" s="157"/>
      <c r="D113" s="157"/>
      <c r="E113" s="157"/>
      <c r="F113" s="157"/>
      <c r="G113" s="158"/>
      <c r="H113" s="48"/>
    </row>
    <row r="114" spans="1:8" x14ac:dyDescent="0.25">
      <c r="A114" s="6">
        <v>6</v>
      </c>
      <c r="B114" s="181" t="s">
        <v>117</v>
      </c>
      <c r="C114" s="181"/>
      <c r="D114" s="181"/>
      <c r="E114" s="181"/>
      <c r="F114" s="38" t="s">
        <v>29</v>
      </c>
      <c r="G114" s="8" t="s">
        <v>30</v>
      </c>
      <c r="H114" s="48"/>
    </row>
    <row r="115" spans="1:8" x14ac:dyDescent="0.25">
      <c r="A115" s="14" t="s">
        <v>6</v>
      </c>
      <c r="B115" s="182" t="s">
        <v>118</v>
      </c>
      <c r="C115" s="182"/>
      <c r="D115" s="182"/>
      <c r="E115" s="182"/>
      <c r="F115" s="81"/>
      <c r="G115" s="39">
        <f>($G$104+$G$111)/(1-$F$118)*F115</f>
        <v>0</v>
      </c>
      <c r="H115" s="48"/>
    </row>
    <row r="116" spans="1:8" x14ac:dyDescent="0.25">
      <c r="A116" s="14" t="s">
        <v>8</v>
      </c>
      <c r="B116" s="182" t="s">
        <v>119</v>
      </c>
      <c r="C116" s="182"/>
      <c r="D116" s="182"/>
      <c r="E116" s="182"/>
      <c r="F116" s="81"/>
      <c r="G116" s="39">
        <f>($G$104+$G$111)/(1-$F$118)*F116</f>
        <v>0</v>
      </c>
      <c r="H116" s="48"/>
    </row>
    <row r="117" spans="1:8" x14ac:dyDescent="0.25">
      <c r="A117" s="14" t="s">
        <v>10</v>
      </c>
      <c r="B117" s="182" t="s">
        <v>120</v>
      </c>
      <c r="C117" s="182"/>
      <c r="D117" s="182"/>
      <c r="E117" s="182"/>
      <c r="F117" s="81"/>
      <c r="G117" s="39">
        <f>($G$104+$G$111)/(1-$F$118)*F117</f>
        <v>0</v>
      </c>
      <c r="H117" s="48"/>
    </row>
    <row r="118" spans="1:8" x14ac:dyDescent="0.25">
      <c r="A118" s="203" t="s">
        <v>121</v>
      </c>
      <c r="B118" s="233"/>
      <c r="C118" s="233"/>
      <c r="D118" s="233"/>
      <c r="E118" s="234"/>
      <c r="F118" s="17">
        <f>SUM(F115:F117)</f>
        <v>0</v>
      </c>
      <c r="G118" s="40">
        <f>SUM(G115:G117)</f>
        <v>0</v>
      </c>
      <c r="H118" s="48"/>
    </row>
    <row r="119" spans="1:8" ht="15.75" thickBot="1" x14ac:dyDescent="0.3">
      <c r="A119" s="235"/>
      <c r="B119" s="236"/>
      <c r="C119" s="236"/>
      <c r="D119" s="236"/>
      <c r="E119" s="236"/>
      <c r="F119" s="236"/>
      <c r="G119" s="237"/>
      <c r="H119" s="1"/>
    </row>
    <row r="120" spans="1:8" ht="15.75" thickBot="1" x14ac:dyDescent="0.3">
      <c r="A120" s="238" t="s">
        <v>122</v>
      </c>
      <c r="B120" s="239"/>
      <c r="C120" s="239"/>
      <c r="D120" s="239"/>
      <c r="E120" s="239"/>
      <c r="F120" s="239"/>
      <c r="G120" s="41">
        <f>G118+G111+G104</f>
        <v>4961.7460635550933</v>
      </c>
      <c r="H120" s="1"/>
    </row>
    <row r="121" spans="1:8" ht="15.75" thickBot="1" x14ac:dyDescent="0.3">
      <c r="A121" s="240"/>
      <c r="B121" s="241"/>
      <c r="C121" s="241"/>
      <c r="D121" s="241"/>
      <c r="E121" s="241"/>
      <c r="F121" s="241"/>
      <c r="G121" s="242"/>
      <c r="H121" s="1"/>
    </row>
    <row r="122" spans="1:8" x14ac:dyDescent="0.25">
      <c r="A122" s="243" t="s">
        <v>123</v>
      </c>
      <c r="B122" s="244"/>
      <c r="C122" s="244"/>
      <c r="D122" s="244"/>
      <c r="E122" s="244"/>
      <c r="F122" s="244"/>
      <c r="G122" s="245"/>
      <c r="H122" s="56"/>
    </row>
    <row r="123" spans="1:8" x14ac:dyDescent="0.25">
      <c r="A123" s="230" t="s">
        <v>124</v>
      </c>
      <c r="B123" s="231"/>
      <c r="C123" s="231" t="s">
        <v>125</v>
      </c>
      <c r="D123" s="231" t="s">
        <v>126</v>
      </c>
      <c r="E123" s="231" t="s">
        <v>127</v>
      </c>
      <c r="F123" s="231" t="s">
        <v>128</v>
      </c>
      <c r="G123" s="232" t="s">
        <v>129</v>
      </c>
      <c r="H123" s="1"/>
    </row>
    <row r="124" spans="1:8" x14ac:dyDescent="0.25">
      <c r="A124" s="230"/>
      <c r="B124" s="231"/>
      <c r="C124" s="231"/>
      <c r="D124" s="231"/>
      <c r="E124" s="231"/>
      <c r="F124" s="231"/>
      <c r="G124" s="232"/>
      <c r="H124" s="1"/>
    </row>
    <row r="125" spans="1:8" ht="27" customHeight="1" x14ac:dyDescent="0.25">
      <c r="A125" s="265" t="s">
        <v>130</v>
      </c>
      <c r="B125" s="182"/>
      <c r="C125" s="42">
        <v>44</v>
      </c>
      <c r="D125" s="10">
        <v>0.5</v>
      </c>
      <c r="E125" s="43">
        <f>C125*(D125+1)*$G$27/220</f>
        <v>825.80939999999998</v>
      </c>
      <c r="F125" s="43">
        <f>E125*(1+$F$78)</f>
        <v>1344.014899066528</v>
      </c>
      <c r="G125" s="44">
        <f>F125/(1-$F$118)*(1+$F$111)</f>
        <v>1344.014899066528</v>
      </c>
      <c r="H125" s="1"/>
    </row>
    <row r="126" spans="1:8" ht="27" customHeight="1" x14ac:dyDescent="0.25">
      <c r="A126" s="250" t="s">
        <v>131</v>
      </c>
      <c r="B126" s="198"/>
      <c r="C126" s="66">
        <v>6</v>
      </c>
      <c r="D126" s="67">
        <v>1</v>
      </c>
      <c r="E126" s="68">
        <f>C126*(D126+1)/220*$G$27</f>
        <v>150.14716363636362</v>
      </c>
      <c r="F126" s="68">
        <f>E126*(1+$F$78)</f>
        <v>244.36634528482321</v>
      </c>
      <c r="G126" s="44">
        <f>F126/(1-$F$118)*(1+$F$111)</f>
        <v>244.36634528482321</v>
      </c>
      <c r="H126" s="59"/>
    </row>
    <row r="127" spans="1:8" ht="15.75" thickBot="1" x14ac:dyDescent="0.3">
      <c r="A127" s="251" t="s">
        <v>132</v>
      </c>
      <c r="B127" s="252"/>
      <c r="C127" s="45">
        <v>4</v>
      </c>
      <c r="D127" s="46">
        <v>0.39</v>
      </c>
      <c r="E127" s="85">
        <f>C$127*($G$27/220)*(1+D$125)*(1+D$127)</f>
        <v>104.35227872727275</v>
      </c>
      <c r="F127" s="47">
        <f>E127*(1+$F$78)</f>
        <v>169.83460997295219</v>
      </c>
      <c r="G127" s="44">
        <f>F127/(1-$F$118)*(1+$F$111)</f>
        <v>169.83460997295219</v>
      </c>
      <c r="H127" s="48"/>
    </row>
    <row r="128" spans="1:8" ht="15.75" thickBot="1" x14ac:dyDescent="0.3">
      <c r="A128" s="253" t="s">
        <v>133</v>
      </c>
      <c r="B128" s="254"/>
      <c r="C128" s="254"/>
      <c r="D128" s="254"/>
      <c r="E128" s="254"/>
      <c r="F128" s="254"/>
      <c r="G128" s="86">
        <f>SUM(G125:G127)</f>
        <v>1758.2158543243033</v>
      </c>
      <c r="H128" s="48"/>
    </row>
    <row r="129" spans="1:8" ht="15.75" thickBot="1" x14ac:dyDescent="0.3">
      <c r="A129" s="191"/>
      <c r="B129" s="192"/>
      <c r="C129" s="192"/>
      <c r="D129" s="192"/>
      <c r="E129" s="192"/>
      <c r="F129" s="192"/>
      <c r="G129" s="193"/>
      <c r="H129" s="56"/>
    </row>
    <row r="130" spans="1:8" ht="15.75" thickBot="1" x14ac:dyDescent="0.3">
      <c r="A130" s="255" t="s">
        <v>191</v>
      </c>
      <c r="B130" s="256"/>
      <c r="C130" s="256"/>
      <c r="D130" s="256"/>
      <c r="E130" s="256"/>
      <c r="F130" s="256"/>
      <c r="G130" s="257"/>
      <c r="H130" s="48"/>
    </row>
    <row r="131" spans="1:8" ht="45" x14ac:dyDescent="0.25">
      <c r="A131" s="104" t="s">
        <v>135</v>
      </c>
      <c r="B131" s="258" t="s">
        <v>136</v>
      </c>
      <c r="C131" s="259"/>
      <c r="D131" s="105" t="s">
        <v>137</v>
      </c>
      <c r="E131" s="105" t="s">
        <v>138</v>
      </c>
      <c r="F131" s="105" t="s">
        <v>184</v>
      </c>
      <c r="G131" s="106" t="s">
        <v>139</v>
      </c>
      <c r="H131" s="60"/>
    </row>
    <row r="132" spans="1:8" ht="30" customHeight="1" thickBot="1" x14ac:dyDescent="0.3">
      <c r="A132" s="107">
        <v>4</v>
      </c>
      <c r="B132" s="266" t="str">
        <f>B15</f>
        <v>Auxiliar de Manutenção Predial</v>
      </c>
      <c r="C132" s="267"/>
      <c r="D132" s="109">
        <f>F15</f>
        <v>1</v>
      </c>
      <c r="E132" s="110">
        <f>G120</f>
        <v>4961.7460635550933</v>
      </c>
      <c r="F132" s="110">
        <f>G128/12</f>
        <v>146.5179878603586</v>
      </c>
      <c r="G132" s="112">
        <f>E132*D132+F132</f>
        <v>5108.2640514154518</v>
      </c>
      <c r="H132" s="60"/>
    </row>
    <row r="133" spans="1:8" ht="15.75" thickBot="1" x14ac:dyDescent="0.3">
      <c r="A133" s="246" t="s">
        <v>190</v>
      </c>
      <c r="B133" s="247"/>
      <c r="C133" s="247"/>
      <c r="D133" s="247"/>
      <c r="E133" s="247"/>
      <c r="F133" s="247"/>
      <c r="G133" s="103">
        <f>G132*12</f>
        <v>61299.168616985422</v>
      </c>
      <c r="H133" s="1"/>
    </row>
    <row r="134" spans="1:8" ht="15" customHeight="1" x14ac:dyDescent="0.25">
      <c r="A134" s="50"/>
      <c r="B134" s="50"/>
      <c r="C134" s="50"/>
      <c r="D134" s="50"/>
      <c r="E134" s="50"/>
      <c r="F134" s="50"/>
      <c r="G134" s="51"/>
      <c r="H134" s="49"/>
    </row>
    <row r="135" spans="1:8" x14ac:dyDescent="0.25">
      <c r="A135" s="48" t="s">
        <v>140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52" t="s">
        <v>141</v>
      </c>
      <c r="B136" s="1"/>
      <c r="C136" s="1"/>
      <c r="D136" s="1"/>
      <c r="E136" s="1"/>
      <c r="F136" s="1"/>
      <c r="G136" s="1"/>
      <c r="H136" s="1"/>
    </row>
    <row r="137" spans="1:8" x14ac:dyDescent="0.25">
      <c r="A137" s="52" t="s">
        <v>142</v>
      </c>
      <c r="B137" s="1"/>
      <c r="C137" s="1"/>
      <c r="D137" s="1"/>
      <c r="E137" s="1"/>
      <c r="F137" s="1"/>
      <c r="G137" s="1"/>
      <c r="H137" s="1"/>
    </row>
    <row r="138" spans="1:8" x14ac:dyDescent="0.25">
      <c r="A138" s="52" t="s">
        <v>143</v>
      </c>
      <c r="B138" s="1"/>
      <c r="C138" s="1"/>
      <c r="D138" s="1"/>
      <c r="E138" s="1"/>
      <c r="F138" s="1"/>
      <c r="G138" s="1"/>
      <c r="H138" s="1"/>
    </row>
    <row r="139" spans="1:8" x14ac:dyDescent="0.25">
      <c r="A139" s="52" t="s">
        <v>144</v>
      </c>
      <c r="B139" s="1"/>
      <c r="C139" s="1"/>
      <c r="D139" s="1"/>
      <c r="E139" s="1"/>
      <c r="F139" s="1"/>
      <c r="G139" s="1"/>
      <c r="H139" s="1"/>
    </row>
    <row r="140" spans="1:8" x14ac:dyDescent="0.25">
      <c r="A140" s="52" t="s">
        <v>145</v>
      </c>
      <c r="B140" s="1"/>
      <c r="C140" s="1"/>
      <c r="D140" s="1"/>
      <c r="E140" s="1"/>
      <c r="F140" s="1"/>
      <c r="G140" s="1"/>
      <c r="H140" s="1"/>
    </row>
    <row r="141" spans="1:8" x14ac:dyDescent="0.25">
      <c r="A141" s="52" t="s">
        <v>146</v>
      </c>
      <c r="B141" s="1"/>
      <c r="C141" s="1"/>
      <c r="D141" s="1"/>
      <c r="E141" s="1"/>
      <c r="F141" s="1"/>
      <c r="G141" s="1"/>
      <c r="H141" s="1"/>
    </row>
    <row r="142" spans="1:8" x14ac:dyDescent="0.25">
      <c r="A142" s="48" t="s">
        <v>147</v>
      </c>
      <c r="B142" s="1"/>
      <c r="C142" s="1"/>
      <c r="D142" s="1"/>
      <c r="E142" s="1"/>
      <c r="F142" s="1"/>
      <c r="G142" s="1"/>
      <c r="H142" s="1"/>
    </row>
    <row r="143" spans="1:8" x14ac:dyDescent="0.25">
      <c r="A143" s="48" t="s">
        <v>148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8" t="s">
        <v>149</v>
      </c>
      <c r="B144" s="1"/>
      <c r="C144" s="1"/>
      <c r="D144" s="1"/>
      <c r="E144" s="1"/>
      <c r="F144" s="1"/>
      <c r="G144" s="1"/>
      <c r="H144" s="1"/>
    </row>
    <row r="145" spans="8:8" x14ac:dyDescent="0.25">
      <c r="H145" s="56"/>
    </row>
  </sheetData>
  <mergeCells count="150">
    <mergeCell ref="A133:F133"/>
    <mergeCell ref="A125:B125"/>
    <mergeCell ref="A126:B126"/>
    <mergeCell ref="A127:B127"/>
    <mergeCell ref="A128:F128"/>
    <mergeCell ref="A129:G129"/>
    <mergeCell ref="A130:G130"/>
    <mergeCell ref="B131:C131"/>
    <mergeCell ref="B132:C132"/>
    <mergeCell ref="A123:B124"/>
    <mergeCell ref="C123:C124"/>
    <mergeCell ref="D123:D124"/>
    <mergeCell ref="E123:E124"/>
    <mergeCell ref="F123:F124"/>
    <mergeCell ref="G123:G124"/>
    <mergeCell ref="B117:E117"/>
    <mergeCell ref="A118:E118"/>
    <mergeCell ref="A119:G119"/>
    <mergeCell ref="A120:F120"/>
    <mergeCell ref="A121:G121"/>
    <mergeCell ref="A122:G122"/>
    <mergeCell ref="A111:E111"/>
    <mergeCell ref="A112:G112"/>
    <mergeCell ref="A113:G113"/>
    <mergeCell ref="B114:E114"/>
    <mergeCell ref="B115:E115"/>
    <mergeCell ref="B116:E116"/>
    <mergeCell ref="A105:G105"/>
    <mergeCell ref="A106:G106"/>
    <mergeCell ref="B107:E107"/>
    <mergeCell ref="B108:E108"/>
    <mergeCell ref="B109:E109"/>
    <mergeCell ref="B110:E110"/>
    <mergeCell ref="B99:F99"/>
    <mergeCell ref="B100:F100"/>
    <mergeCell ref="B101:F101"/>
    <mergeCell ref="A102:F102"/>
    <mergeCell ref="A103:G103"/>
    <mergeCell ref="A104:F104"/>
    <mergeCell ref="A93:F93"/>
    <mergeCell ref="A94:G94"/>
    <mergeCell ref="A95:G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E81"/>
    <mergeCell ref="B82:F82"/>
    <mergeCell ref="B83:E83"/>
    <mergeCell ref="B84:F84"/>
    <mergeCell ref="B85:E85"/>
    <mergeCell ref="B86:F86"/>
    <mergeCell ref="B75:E75"/>
    <mergeCell ref="B76:E76"/>
    <mergeCell ref="B77:E77"/>
    <mergeCell ref="A78:E78"/>
    <mergeCell ref="A79:G79"/>
    <mergeCell ref="A80:G80"/>
    <mergeCell ref="B69:E69"/>
    <mergeCell ref="A70:E70"/>
    <mergeCell ref="A71:G71"/>
    <mergeCell ref="A72:G72"/>
    <mergeCell ref="B73:E73"/>
    <mergeCell ref="B74:E74"/>
    <mergeCell ref="B64:E64"/>
    <mergeCell ref="B65:E65"/>
    <mergeCell ref="B66:E66"/>
    <mergeCell ref="A67:E67"/>
    <mergeCell ref="B68:E68"/>
    <mergeCell ref="H57:H58"/>
    <mergeCell ref="B59:E59"/>
    <mergeCell ref="B60:E60"/>
    <mergeCell ref="A61:E61"/>
    <mergeCell ref="A62:G62"/>
    <mergeCell ref="B63:E63"/>
    <mergeCell ref="B53:E53"/>
    <mergeCell ref="A54:E54"/>
    <mergeCell ref="A55:G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A41:G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A40:E40"/>
    <mergeCell ref="A29:G29"/>
    <mergeCell ref="A30:G30"/>
    <mergeCell ref="B31:E31"/>
    <mergeCell ref="B32:E32"/>
    <mergeCell ref="B33:E33"/>
    <mergeCell ref="B34:E34"/>
    <mergeCell ref="B23:E23"/>
    <mergeCell ref="B24:F24"/>
    <mergeCell ref="B25:E25"/>
    <mergeCell ref="A26:E26"/>
    <mergeCell ref="A27:F27"/>
    <mergeCell ref="A28:G28"/>
    <mergeCell ref="B19:E19"/>
    <mergeCell ref="F19:G19"/>
    <mergeCell ref="B20:E20"/>
    <mergeCell ref="F20:G20"/>
    <mergeCell ref="A21:G21"/>
    <mergeCell ref="A22:G22"/>
    <mergeCell ref="B14:E14"/>
    <mergeCell ref="F14:G14"/>
    <mergeCell ref="B15:E15"/>
    <mergeCell ref="F15:G15"/>
    <mergeCell ref="A16:G16"/>
    <mergeCell ref="B17:E17"/>
    <mergeCell ref="F17:G17"/>
    <mergeCell ref="B18:E18"/>
    <mergeCell ref="F18:G18"/>
    <mergeCell ref="A12:G12"/>
    <mergeCell ref="A13:G13"/>
    <mergeCell ref="A6:G6"/>
    <mergeCell ref="B7:E7"/>
    <mergeCell ref="F7:G7"/>
    <mergeCell ref="B8:E8"/>
    <mergeCell ref="F8:G8"/>
    <mergeCell ref="B9:E9"/>
    <mergeCell ref="F9:G9"/>
    <mergeCell ref="A1:G1"/>
    <mergeCell ref="A2:G2"/>
    <mergeCell ref="A3:G3"/>
    <mergeCell ref="A4:D4"/>
    <mergeCell ref="F4:G4"/>
    <mergeCell ref="A5:G5"/>
    <mergeCell ref="B10:E10"/>
    <mergeCell ref="F10:G10"/>
    <mergeCell ref="B11:E11"/>
    <mergeCell ref="F11:G11"/>
  </mergeCells>
  <dataValidations disablePrompts="1" count="3">
    <dataValidation type="decimal" operator="greaterThanOrEqual" allowBlank="1" showInputMessage="1" showErrorMessage="1" error="O preenchimento deverá respeitar o piso salarial da categoria estabelecido pela Convenção Coletiva." sqref="G24">
      <formula1>F17</formula1>
    </dataValidation>
    <dataValidation type="decimal" operator="lessThanOrEqual" allowBlank="1" showInputMessage="1" showErrorMessage="1" error="O limite máximo para desconto é de 20% do valor do auxílio alimentação." sqref="F85">
      <formula1>0.2</formula1>
    </dataValidation>
    <dataValidation type="decimal" operator="lessThanOrEqual" allowBlank="1" showInputMessage="1" showErrorMessage="1" error="O limite máximo para desconto é de 6% do valor do salário base." sqref="F83">
      <formula1>0.06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5"/>
  <sheetViews>
    <sheetView showGridLines="0" topLeftCell="A121" zoomScale="190" zoomScaleNormal="190" workbookViewId="0">
      <selection activeCell="I131" sqref="I131"/>
    </sheetView>
  </sheetViews>
  <sheetFormatPr defaultRowHeight="15" x14ac:dyDescent="0.25"/>
  <cols>
    <col min="1" max="1" width="9.28515625" bestFit="1" customWidth="1"/>
    <col min="2" max="2" width="11" customWidth="1"/>
    <col min="3" max="4" width="9.28515625" bestFit="1" customWidth="1"/>
    <col min="5" max="5" width="18.28515625" customWidth="1"/>
    <col min="6" max="6" width="14.85546875" customWidth="1"/>
    <col min="7" max="7" width="17.42578125" bestFit="1" customWidth="1"/>
  </cols>
  <sheetData>
    <row r="1" spans="1:8" ht="30.75" customHeight="1" thickBot="1" x14ac:dyDescent="0.3">
      <c r="A1" s="136" t="s">
        <v>0</v>
      </c>
      <c r="B1" s="136"/>
      <c r="C1" s="136"/>
      <c r="D1" s="136"/>
      <c r="E1" s="136"/>
      <c r="F1" s="136"/>
      <c r="G1" s="136"/>
      <c r="H1" s="1"/>
    </row>
    <row r="2" spans="1:8" x14ac:dyDescent="0.25">
      <c r="A2" s="137" t="s">
        <v>205</v>
      </c>
      <c r="B2" s="138"/>
      <c r="C2" s="138"/>
      <c r="D2" s="138"/>
      <c r="E2" s="138"/>
      <c r="F2" s="138"/>
      <c r="G2" s="139"/>
      <c r="H2" s="1"/>
    </row>
    <row r="3" spans="1:8" x14ac:dyDescent="0.25">
      <c r="A3" s="129" t="s">
        <v>1</v>
      </c>
      <c r="B3" s="130"/>
      <c r="C3" s="130"/>
      <c r="D3" s="130"/>
      <c r="E3" s="130"/>
      <c r="F3" s="130"/>
      <c r="G3" s="131"/>
      <c r="H3" s="1"/>
    </row>
    <row r="4" spans="1:8" x14ac:dyDescent="0.25">
      <c r="A4" s="124" t="s">
        <v>2</v>
      </c>
      <c r="B4" s="125"/>
      <c r="C4" s="125"/>
      <c r="D4" s="126"/>
      <c r="E4" s="298" t="s">
        <v>211</v>
      </c>
      <c r="F4" s="127" t="s">
        <v>4</v>
      </c>
      <c r="G4" s="128"/>
      <c r="H4" s="1"/>
    </row>
    <row r="5" spans="1:8" ht="15.75" thickBot="1" x14ac:dyDescent="0.3">
      <c r="A5" s="140"/>
      <c r="B5" s="141"/>
      <c r="C5" s="141"/>
      <c r="D5" s="141"/>
      <c r="E5" s="141"/>
      <c r="F5" s="141"/>
      <c r="G5" s="142"/>
      <c r="H5" s="1"/>
    </row>
    <row r="6" spans="1:8" x14ac:dyDescent="0.25">
      <c r="A6" s="156" t="s">
        <v>5</v>
      </c>
      <c r="B6" s="157"/>
      <c r="C6" s="157"/>
      <c r="D6" s="157"/>
      <c r="E6" s="157"/>
      <c r="F6" s="157"/>
      <c r="G6" s="158"/>
      <c r="H6" s="48"/>
    </row>
    <row r="7" spans="1:8" ht="15.75" customHeight="1" x14ac:dyDescent="0.25">
      <c r="A7" s="2" t="s">
        <v>6</v>
      </c>
      <c r="B7" s="143" t="s">
        <v>7</v>
      </c>
      <c r="C7" s="144"/>
      <c r="D7" s="144"/>
      <c r="E7" s="145"/>
      <c r="F7" s="146"/>
      <c r="G7" s="147"/>
      <c r="H7" s="48"/>
    </row>
    <row r="8" spans="1:8" x14ac:dyDescent="0.25">
      <c r="A8" s="2" t="s">
        <v>8</v>
      </c>
      <c r="B8" s="143" t="s">
        <v>9</v>
      </c>
      <c r="C8" s="144"/>
      <c r="D8" s="144"/>
      <c r="E8" s="145"/>
      <c r="F8" s="146"/>
      <c r="G8" s="147"/>
      <c r="H8" s="48"/>
    </row>
    <row r="9" spans="1:8" ht="27" customHeight="1" x14ac:dyDescent="0.25">
      <c r="A9" s="3" t="s">
        <v>10</v>
      </c>
      <c r="B9" s="159" t="s">
        <v>11</v>
      </c>
      <c r="C9" s="160"/>
      <c r="D9" s="160"/>
      <c r="E9" s="161"/>
      <c r="F9" s="162"/>
      <c r="G9" s="163"/>
      <c r="H9" s="48"/>
    </row>
    <row r="10" spans="1:8" x14ac:dyDescent="0.25">
      <c r="A10" s="3" t="s">
        <v>12</v>
      </c>
      <c r="B10" s="143" t="s">
        <v>13</v>
      </c>
      <c r="C10" s="144"/>
      <c r="D10" s="144"/>
      <c r="E10" s="145"/>
      <c r="F10" s="146"/>
      <c r="G10" s="147"/>
      <c r="H10" s="48"/>
    </row>
    <row r="11" spans="1:8" ht="24" customHeight="1" x14ac:dyDescent="0.25">
      <c r="A11" s="2" t="s">
        <v>14</v>
      </c>
      <c r="B11" s="143" t="s">
        <v>15</v>
      </c>
      <c r="C11" s="144"/>
      <c r="D11" s="144"/>
      <c r="E11" s="145"/>
      <c r="F11" s="148" t="s">
        <v>210</v>
      </c>
      <c r="G11" s="149"/>
      <c r="H11" s="48"/>
    </row>
    <row r="12" spans="1:8" ht="15.75" thickBot="1" x14ac:dyDescent="0.3">
      <c r="A12" s="150"/>
      <c r="B12" s="151"/>
      <c r="C12" s="151"/>
      <c r="D12" s="151"/>
      <c r="E12" s="151"/>
      <c r="F12" s="151"/>
      <c r="G12" s="152"/>
      <c r="H12" s="48"/>
    </row>
    <row r="13" spans="1:8" x14ac:dyDescent="0.25">
      <c r="A13" s="153" t="s">
        <v>16</v>
      </c>
      <c r="B13" s="154"/>
      <c r="C13" s="154"/>
      <c r="D13" s="154"/>
      <c r="E13" s="154"/>
      <c r="F13" s="154"/>
      <c r="G13" s="155"/>
      <c r="H13" s="48"/>
    </row>
    <row r="14" spans="1:8" x14ac:dyDescent="0.25">
      <c r="A14" s="4" t="s">
        <v>17</v>
      </c>
      <c r="B14" s="168" t="s">
        <v>18</v>
      </c>
      <c r="C14" s="168"/>
      <c r="D14" s="168"/>
      <c r="E14" s="168"/>
      <c r="F14" s="146" t="s">
        <v>19</v>
      </c>
      <c r="G14" s="147"/>
      <c r="H14" s="48"/>
    </row>
    <row r="15" spans="1:8" x14ac:dyDescent="0.25">
      <c r="A15" s="5" t="s">
        <v>20</v>
      </c>
      <c r="B15" s="164" t="s">
        <v>151</v>
      </c>
      <c r="C15" s="164"/>
      <c r="D15" s="164"/>
      <c r="E15" s="164"/>
      <c r="F15" s="169">
        <v>8</v>
      </c>
      <c r="G15" s="147"/>
      <c r="H15" s="48"/>
    </row>
    <row r="16" spans="1:8" x14ac:dyDescent="0.25">
      <c r="A16" s="170" t="s">
        <v>22</v>
      </c>
      <c r="B16" s="171"/>
      <c r="C16" s="171"/>
      <c r="D16" s="171"/>
      <c r="E16" s="171"/>
      <c r="F16" s="171"/>
      <c r="G16" s="172"/>
      <c r="H16" s="48"/>
    </row>
    <row r="17" spans="1:8" x14ac:dyDescent="0.25">
      <c r="A17" s="5" t="s">
        <v>6</v>
      </c>
      <c r="B17" s="164" t="s">
        <v>23</v>
      </c>
      <c r="C17" s="164"/>
      <c r="D17" s="164"/>
      <c r="E17" s="173"/>
      <c r="F17" s="174">
        <v>2433.62</v>
      </c>
      <c r="G17" s="175"/>
      <c r="H17" s="48"/>
    </row>
    <row r="18" spans="1:8" x14ac:dyDescent="0.25">
      <c r="A18" s="5" t="s">
        <v>8</v>
      </c>
      <c r="B18" s="164" t="s">
        <v>172</v>
      </c>
      <c r="C18" s="164"/>
      <c r="D18" s="164"/>
      <c r="E18" s="164"/>
      <c r="F18" s="176">
        <v>1412</v>
      </c>
      <c r="G18" s="177"/>
      <c r="H18" s="48"/>
    </row>
    <row r="19" spans="1:8" x14ac:dyDescent="0.25">
      <c r="A19" s="5" t="s">
        <v>10</v>
      </c>
      <c r="B19" s="164" t="s">
        <v>24</v>
      </c>
      <c r="C19" s="164"/>
      <c r="D19" s="164"/>
      <c r="E19" s="164"/>
      <c r="F19" s="162" t="s">
        <v>151</v>
      </c>
      <c r="G19" s="163"/>
      <c r="H19" s="48"/>
    </row>
    <row r="20" spans="1:8" x14ac:dyDescent="0.25">
      <c r="A20" s="5" t="s">
        <v>12</v>
      </c>
      <c r="B20" s="164" t="s">
        <v>25</v>
      </c>
      <c r="C20" s="164"/>
      <c r="D20" s="164"/>
      <c r="E20" s="164"/>
      <c r="F20" s="162"/>
      <c r="G20" s="163"/>
      <c r="H20" s="48"/>
    </row>
    <row r="21" spans="1:8" ht="15.75" thickBot="1" x14ac:dyDescent="0.3">
      <c r="A21" s="165"/>
      <c r="B21" s="166"/>
      <c r="C21" s="166"/>
      <c r="D21" s="166"/>
      <c r="E21" s="166"/>
      <c r="F21" s="166"/>
      <c r="G21" s="167"/>
      <c r="H21" s="48"/>
    </row>
    <row r="22" spans="1:8" x14ac:dyDescent="0.25">
      <c r="A22" s="156" t="s">
        <v>27</v>
      </c>
      <c r="B22" s="157"/>
      <c r="C22" s="157"/>
      <c r="D22" s="157"/>
      <c r="E22" s="157"/>
      <c r="F22" s="157"/>
      <c r="G22" s="158"/>
      <c r="H22" s="48"/>
    </row>
    <row r="23" spans="1:8" x14ac:dyDescent="0.25">
      <c r="A23" s="6">
        <v>1</v>
      </c>
      <c r="B23" s="181" t="s">
        <v>28</v>
      </c>
      <c r="C23" s="181"/>
      <c r="D23" s="181"/>
      <c r="E23" s="181"/>
      <c r="F23" s="7" t="s">
        <v>29</v>
      </c>
      <c r="G23" s="8" t="s">
        <v>30</v>
      </c>
      <c r="H23" s="48"/>
    </row>
    <row r="24" spans="1:8" x14ac:dyDescent="0.25">
      <c r="A24" s="9" t="s">
        <v>6</v>
      </c>
      <c r="B24" s="183" t="s">
        <v>31</v>
      </c>
      <c r="C24" s="184"/>
      <c r="D24" s="184"/>
      <c r="E24" s="184"/>
      <c r="F24" s="185"/>
      <c r="G24" s="80">
        <f>F17</f>
        <v>2433.62</v>
      </c>
      <c r="H24" s="53"/>
    </row>
    <row r="25" spans="1:8" ht="15" customHeight="1" x14ac:dyDescent="0.25">
      <c r="A25" s="9" t="s">
        <v>8</v>
      </c>
      <c r="B25" s="186" t="s">
        <v>32</v>
      </c>
      <c r="C25" s="186"/>
      <c r="D25" s="186"/>
      <c r="E25" s="186"/>
      <c r="F25" s="10"/>
      <c r="G25" s="11">
        <f>G24*F25</f>
        <v>0</v>
      </c>
      <c r="H25" s="48"/>
    </row>
    <row r="26" spans="1:8" x14ac:dyDescent="0.25">
      <c r="A26" s="187" t="s">
        <v>33</v>
      </c>
      <c r="B26" s="184"/>
      <c r="C26" s="184"/>
      <c r="D26" s="184"/>
      <c r="E26" s="185"/>
      <c r="F26" s="12"/>
      <c r="G26" s="11"/>
      <c r="H26" s="48"/>
    </row>
    <row r="27" spans="1:8" x14ac:dyDescent="0.25">
      <c r="A27" s="188" t="s">
        <v>34</v>
      </c>
      <c r="B27" s="189"/>
      <c r="C27" s="189"/>
      <c r="D27" s="189"/>
      <c r="E27" s="189"/>
      <c r="F27" s="190"/>
      <c r="G27" s="13">
        <f>SUM(G24:G26)</f>
        <v>2433.62</v>
      </c>
      <c r="H27" s="48"/>
    </row>
    <row r="28" spans="1:8" ht="15.75" thickBot="1" x14ac:dyDescent="0.3">
      <c r="A28" s="191"/>
      <c r="B28" s="192"/>
      <c r="C28" s="192"/>
      <c r="D28" s="192"/>
      <c r="E28" s="192"/>
      <c r="F28" s="192"/>
      <c r="G28" s="193"/>
      <c r="H28" s="48"/>
    </row>
    <row r="29" spans="1:8" x14ac:dyDescent="0.25">
      <c r="A29" s="156" t="s">
        <v>35</v>
      </c>
      <c r="B29" s="157"/>
      <c r="C29" s="157"/>
      <c r="D29" s="157"/>
      <c r="E29" s="157"/>
      <c r="F29" s="157"/>
      <c r="G29" s="158"/>
      <c r="H29" s="48"/>
    </row>
    <row r="30" spans="1:8" x14ac:dyDescent="0.25">
      <c r="A30" s="178"/>
      <c r="B30" s="179"/>
      <c r="C30" s="179"/>
      <c r="D30" s="179"/>
      <c r="E30" s="179"/>
      <c r="F30" s="179"/>
      <c r="G30" s="180"/>
      <c r="H30" s="48"/>
    </row>
    <row r="31" spans="1:8" x14ac:dyDescent="0.25">
      <c r="A31" s="6" t="s">
        <v>36</v>
      </c>
      <c r="B31" s="181" t="s">
        <v>37</v>
      </c>
      <c r="C31" s="181"/>
      <c r="D31" s="181"/>
      <c r="E31" s="181"/>
      <c r="F31" s="7" t="s">
        <v>29</v>
      </c>
      <c r="G31" s="8" t="s">
        <v>30</v>
      </c>
      <c r="H31" s="48"/>
    </row>
    <row r="32" spans="1:8" x14ac:dyDescent="0.25">
      <c r="A32" s="14" t="s">
        <v>6</v>
      </c>
      <c r="B32" s="182" t="s">
        <v>38</v>
      </c>
      <c r="C32" s="182"/>
      <c r="D32" s="182"/>
      <c r="E32" s="182"/>
      <c r="F32" s="15">
        <v>0.2</v>
      </c>
      <c r="G32" s="11">
        <f t="shared" ref="G32:G39" si="0">$G$27*F32</f>
        <v>486.72399999999999</v>
      </c>
      <c r="H32" s="48"/>
    </row>
    <row r="33" spans="1:8" x14ac:dyDescent="0.25">
      <c r="A33" s="14" t="s">
        <v>8</v>
      </c>
      <c r="B33" s="182" t="s">
        <v>39</v>
      </c>
      <c r="C33" s="182"/>
      <c r="D33" s="182"/>
      <c r="E33" s="182"/>
      <c r="F33" s="15"/>
      <c r="G33" s="11">
        <f t="shared" si="0"/>
        <v>0</v>
      </c>
      <c r="H33" s="54"/>
    </row>
    <row r="34" spans="1:8" x14ac:dyDescent="0.25">
      <c r="A34" s="14" t="s">
        <v>10</v>
      </c>
      <c r="B34" s="182" t="s">
        <v>40</v>
      </c>
      <c r="C34" s="182"/>
      <c r="D34" s="182"/>
      <c r="E34" s="182"/>
      <c r="F34" s="15"/>
      <c r="G34" s="11">
        <f t="shared" si="0"/>
        <v>0</v>
      </c>
      <c r="H34" s="48"/>
    </row>
    <row r="35" spans="1:8" x14ac:dyDescent="0.25">
      <c r="A35" s="14" t="s">
        <v>12</v>
      </c>
      <c r="B35" s="182" t="s">
        <v>41</v>
      </c>
      <c r="C35" s="182"/>
      <c r="D35" s="182"/>
      <c r="E35" s="182"/>
      <c r="F35" s="15"/>
      <c r="G35" s="11">
        <f t="shared" si="0"/>
        <v>0</v>
      </c>
      <c r="H35" s="48"/>
    </row>
    <row r="36" spans="1:8" x14ac:dyDescent="0.25">
      <c r="A36" s="14" t="s">
        <v>14</v>
      </c>
      <c r="B36" s="182" t="s">
        <v>42</v>
      </c>
      <c r="C36" s="182"/>
      <c r="D36" s="182"/>
      <c r="E36" s="182"/>
      <c r="F36" s="15"/>
      <c r="G36" s="11">
        <f t="shared" si="0"/>
        <v>0</v>
      </c>
      <c r="H36" s="48"/>
    </row>
    <row r="37" spans="1:8" x14ac:dyDescent="0.25">
      <c r="A37" s="14" t="s">
        <v>43</v>
      </c>
      <c r="B37" s="182" t="s">
        <v>44</v>
      </c>
      <c r="C37" s="182"/>
      <c r="D37" s="182"/>
      <c r="E37" s="182"/>
      <c r="F37" s="16">
        <v>0.08</v>
      </c>
      <c r="G37" s="11">
        <f t="shared" si="0"/>
        <v>194.68959999999998</v>
      </c>
      <c r="H37" s="48"/>
    </row>
    <row r="38" spans="1:8" x14ac:dyDescent="0.25">
      <c r="A38" s="14" t="s">
        <v>45</v>
      </c>
      <c r="B38" s="182" t="s">
        <v>182</v>
      </c>
      <c r="C38" s="182"/>
      <c r="D38" s="182"/>
      <c r="E38" s="182"/>
      <c r="F38" s="81"/>
      <c r="G38" s="11">
        <f t="shared" si="0"/>
        <v>0</v>
      </c>
      <c r="H38" s="48"/>
    </row>
    <row r="39" spans="1:8" x14ac:dyDescent="0.25">
      <c r="A39" s="14" t="s">
        <v>47</v>
      </c>
      <c r="B39" s="182" t="s">
        <v>48</v>
      </c>
      <c r="C39" s="182"/>
      <c r="D39" s="182"/>
      <c r="E39" s="182"/>
      <c r="F39" s="15"/>
      <c r="G39" s="11">
        <f t="shared" si="0"/>
        <v>0</v>
      </c>
      <c r="H39" s="48"/>
    </row>
    <row r="40" spans="1:8" x14ac:dyDescent="0.25">
      <c r="A40" s="194" t="s">
        <v>49</v>
      </c>
      <c r="B40" s="195"/>
      <c r="C40" s="195"/>
      <c r="D40" s="195"/>
      <c r="E40" s="195"/>
      <c r="F40" s="17">
        <f>SUM(F32:F39)</f>
        <v>0.28000000000000003</v>
      </c>
      <c r="G40" s="13">
        <f>SUM(G32:G39)</f>
        <v>681.41359999999997</v>
      </c>
      <c r="H40" s="53"/>
    </row>
    <row r="41" spans="1:8" x14ac:dyDescent="0.25">
      <c r="A41" s="178"/>
      <c r="B41" s="179"/>
      <c r="C41" s="179"/>
      <c r="D41" s="179"/>
      <c r="E41" s="179"/>
      <c r="F41" s="179"/>
      <c r="G41" s="180"/>
      <c r="H41" s="52"/>
    </row>
    <row r="42" spans="1:8" x14ac:dyDescent="0.25">
      <c r="A42" s="6" t="s">
        <v>50</v>
      </c>
      <c r="B42" s="181" t="s">
        <v>51</v>
      </c>
      <c r="C42" s="181"/>
      <c r="D42" s="181"/>
      <c r="E42" s="181"/>
      <c r="F42" s="7" t="s">
        <v>29</v>
      </c>
      <c r="G42" s="8" t="s">
        <v>30</v>
      </c>
      <c r="H42" s="55"/>
    </row>
    <row r="43" spans="1:8" x14ac:dyDescent="0.25">
      <c r="A43" s="14" t="s">
        <v>6</v>
      </c>
      <c r="B43" s="182" t="s">
        <v>52</v>
      </c>
      <c r="C43" s="182"/>
      <c r="D43" s="182"/>
      <c r="E43" s="182"/>
      <c r="F43" s="15">
        <v>8.3330000000000001E-2</v>
      </c>
      <c r="G43" s="11">
        <f>SUM($G$27*F43)</f>
        <v>202.79355459999999</v>
      </c>
      <c r="H43" s="48"/>
    </row>
    <row r="44" spans="1:8" x14ac:dyDescent="0.25">
      <c r="A44" s="14" t="s">
        <v>8</v>
      </c>
      <c r="B44" s="182" t="s">
        <v>53</v>
      </c>
      <c r="C44" s="182"/>
      <c r="D44" s="182"/>
      <c r="E44" s="182"/>
      <c r="F44" s="15">
        <v>8.3299999999999999E-2</v>
      </c>
      <c r="G44" s="18">
        <f>G27*F44</f>
        <v>202.72054599999998</v>
      </c>
      <c r="H44" s="52"/>
    </row>
    <row r="45" spans="1:8" x14ac:dyDescent="0.25">
      <c r="A45" s="14" t="s">
        <v>10</v>
      </c>
      <c r="B45" s="182" t="s">
        <v>54</v>
      </c>
      <c r="C45" s="182"/>
      <c r="D45" s="182"/>
      <c r="E45" s="182"/>
      <c r="F45" s="15">
        <f>1/3/12</f>
        <v>2.7777777777777776E-2</v>
      </c>
      <c r="G45" s="11">
        <f>SUM($G$27*F45)</f>
        <v>67.600555555555545</v>
      </c>
      <c r="H45" s="52"/>
    </row>
    <row r="46" spans="1:8" x14ac:dyDescent="0.25">
      <c r="A46" s="14" t="s">
        <v>12</v>
      </c>
      <c r="B46" s="182" t="s">
        <v>55</v>
      </c>
      <c r="C46" s="182"/>
      <c r="D46" s="182"/>
      <c r="E46" s="182"/>
      <c r="F46" s="19">
        <f>7/30/12</f>
        <v>1.9444444444444445E-2</v>
      </c>
      <c r="G46" s="11">
        <f>(G27)*F46</f>
        <v>47.320388888888886</v>
      </c>
      <c r="H46" s="52"/>
    </row>
    <row r="47" spans="1:8" x14ac:dyDescent="0.25">
      <c r="A47" s="14" t="s">
        <v>14</v>
      </c>
      <c r="B47" s="182" t="s">
        <v>56</v>
      </c>
      <c r="C47" s="182"/>
      <c r="D47" s="182"/>
      <c r="E47" s="182"/>
      <c r="F47" s="15">
        <f>5/30/12</f>
        <v>1.3888888888888888E-2</v>
      </c>
      <c r="G47" s="18">
        <f>G27*F47</f>
        <v>33.800277777777772</v>
      </c>
      <c r="H47" s="52"/>
    </row>
    <row r="48" spans="1:8" x14ac:dyDescent="0.25">
      <c r="A48" s="14" t="s">
        <v>43</v>
      </c>
      <c r="B48" s="182" t="s">
        <v>57</v>
      </c>
      <c r="C48" s="182"/>
      <c r="D48" s="182"/>
      <c r="E48" s="182"/>
      <c r="F48" s="15">
        <f>5/30/12*0.015</f>
        <v>2.0833333333333332E-4</v>
      </c>
      <c r="G48" s="18">
        <f>G27*F48</f>
        <v>0.50700416666666659</v>
      </c>
      <c r="H48" s="52"/>
    </row>
    <row r="49" spans="1:8" x14ac:dyDescent="0.25">
      <c r="A49" s="14" t="s">
        <v>45</v>
      </c>
      <c r="B49" s="182" t="s">
        <v>58</v>
      </c>
      <c r="C49" s="182"/>
      <c r="D49" s="182"/>
      <c r="E49" s="182"/>
      <c r="F49" s="15">
        <f>1/30/12</f>
        <v>2.7777777777777779E-3</v>
      </c>
      <c r="G49" s="18">
        <f>G27*F49</f>
        <v>6.7600555555555557</v>
      </c>
      <c r="H49" s="48"/>
    </row>
    <row r="50" spans="1:8" x14ac:dyDescent="0.25">
      <c r="A50" s="14" t="s">
        <v>47</v>
      </c>
      <c r="B50" s="182" t="s">
        <v>59</v>
      </c>
      <c r="C50" s="182"/>
      <c r="D50" s="182"/>
      <c r="E50" s="182"/>
      <c r="F50" s="15">
        <f>15/30/12*0.08</f>
        <v>3.3333333333333331E-3</v>
      </c>
      <c r="G50" s="18">
        <f>G27*F50</f>
        <v>8.1120666666666654</v>
      </c>
      <c r="H50" s="53"/>
    </row>
    <row r="51" spans="1:8" x14ac:dyDescent="0.25">
      <c r="A51" s="14" t="s">
        <v>60</v>
      </c>
      <c r="B51" s="182" t="s">
        <v>61</v>
      </c>
      <c r="C51" s="182"/>
      <c r="D51" s="182"/>
      <c r="E51" s="182"/>
      <c r="F51" s="15"/>
      <c r="G51" s="18">
        <f>G27*F51</f>
        <v>0</v>
      </c>
      <c r="H51" s="48"/>
    </row>
    <row r="52" spans="1:8" x14ac:dyDescent="0.25">
      <c r="A52" s="14"/>
      <c r="B52" s="197" t="s">
        <v>62</v>
      </c>
      <c r="C52" s="197"/>
      <c r="D52" s="197"/>
      <c r="E52" s="197"/>
      <c r="F52" s="20">
        <f>SUM(F43:F51)</f>
        <v>0.23406055555555555</v>
      </c>
      <c r="G52" s="21">
        <f>SUM($G$27*F52)</f>
        <v>569.61444921111104</v>
      </c>
      <c r="H52" s="48"/>
    </row>
    <row r="53" spans="1:8" x14ac:dyDescent="0.25">
      <c r="A53" s="2" t="s">
        <v>63</v>
      </c>
      <c r="B53" s="182" t="s">
        <v>64</v>
      </c>
      <c r="C53" s="182"/>
      <c r="D53" s="182"/>
      <c r="E53" s="182"/>
      <c r="F53" s="15">
        <f>F40*F52</f>
        <v>6.5536955555555554E-2</v>
      </c>
      <c r="G53" s="11">
        <f>F53*G27</f>
        <v>159.49204577911109</v>
      </c>
      <c r="H53" s="48"/>
    </row>
    <row r="54" spans="1:8" x14ac:dyDescent="0.25">
      <c r="A54" s="196" t="s">
        <v>65</v>
      </c>
      <c r="B54" s="197"/>
      <c r="C54" s="197"/>
      <c r="D54" s="197"/>
      <c r="E54" s="197"/>
      <c r="F54" s="22">
        <f>SUM(F52:F53)</f>
        <v>0.2995975111111111</v>
      </c>
      <c r="G54" s="13">
        <f>G52+G53</f>
        <v>729.10649499022213</v>
      </c>
      <c r="H54" s="52"/>
    </row>
    <row r="55" spans="1:8" x14ac:dyDescent="0.25">
      <c r="A55" s="178"/>
      <c r="B55" s="179"/>
      <c r="C55" s="179"/>
      <c r="D55" s="179"/>
      <c r="E55" s="179"/>
      <c r="F55" s="179"/>
      <c r="G55" s="180"/>
      <c r="H55" s="52"/>
    </row>
    <row r="56" spans="1:8" x14ac:dyDescent="0.25">
      <c r="A56" s="6" t="s">
        <v>66</v>
      </c>
      <c r="B56" s="181" t="s">
        <v>67</v>
      </c>
      <c r="C56" s="181"/>
      <c r="D56" s="181"/>
      <c r="E56" s="181"/>
      <c r="F56" s="7" t="s">
        <v>29</v>
      </c>
      <c r="G56" s="8" t="s">
        <v>30</v>
      </c>
      <c r="H56" s="52"/>
    </row>
    <row r="57" spans="1:8" x14ac:dyDescent="0.25">
      <c r="A57" s="14" t="s">
        <v>6</v>
      </c>
      <c r="B57" s="182" t="s">
        <v>68</v>
      </c>
      <c r="C57" s="182"/>
      <c r="D57" s="182"/>
      <c r="E57" s="182"/>
      <c r="F57" s="15">
        <f>4/12*0.02</f>
        <v>6.6666666666666662E-3</v>
      </c>
      <c r="G57" s="18">
        <f>G27*F57</f>
        <v>16.224133333333331</v>
      </c>
      <c r="H57" s="48"/>
    </row>
    <row r="58" spans="1:8" x14ac:dyDescent="0.25">
      <c r="A58" s="14" t="s">
        <v>8</v>
      </c>
      <c r="B58" s="182" t="s">
        <v>69</v>
      </c>
      <c r="C58" s="182"/>
      <c r="D58" s="182"/>
      <c r="E58" s="182"/>
      <c r="F58" s="15">
        <f>0.1111*0.02*4/12</f>
        <v>7.4066666666666671E-4</v>
      </c>
      <c r="G58" s="18">
        <f>G27*F58</f>
        <v>1.8025012133333334</v>
      </c>
      <c r="H58" s="200"/>
    </row>
    <row r="59" spans="1:8" x14ac:dyDescent="0.25">
      <c r="A59" s="14"/>
      <c r="B59" s="197" t="s">
        <v>62</v>
      </c>
      <c r="C59" s="197"/>
      <c r="D59" s="197"/>
      <c r="E59" s="197"/>
      <c r="F59" s="20">
        <f>SUM(F57:F58)</f>
        <v>7.4073333333333326E-3</v>
      </c>
      <c r="G59" s="21">
        <f>SUM($G$27*F59)</f>
        <v>18.026634546666664</v>
      </c>
      <c r="H59" s="200"/>
    </row>
    <row r="60" spans="1:8" x14ac:dyDescent="0.25">
      <c r="A60" s="14" t="s">
        <v>10</v>
      </c>
      <c r="B60" s="182" t="s">
        <v>70</v>
      </c>
      <c r="C60" s="182"/>
      <c r="D60" s="182"/>
      <c r="E60" s="182"/>
      <c r="F60" s="23">
        <f>F59*F40</f>
        <v>2.0740533333333333E-3</v>
      </c>
      <c r="G60" s="11">
        <f>F60*G27</f>
        <v>5.047457673066666</v>
      </c>
      <c r="H60" s="48"/>
    </row>
    <row r="61" spans="1:8" x14ac:dyDescent="0.25">
      <c r="A61" s="196" t="s">
        <v>71</v>
      </c>
      <c r="B61" s="197"/>
      <c r="C61" s="197"/>
      <c r="D61" s="197"/>
      <c r="E61" s="197"/>
      <c r="F61" s="22">
        <f>SUM(F59:F60)</f>
        <v>9.4813866666666659E-3</v>
      </c>
      <c r="G61" s="13">
        <f>SUM(G59:G60)</f>
        <v>23.07409221973333</v>
      </c>
      <c r="H61" s="48"/>
    </row>
    <row r="62" spans="1:8" x14ac:dyDescent="0.25">
      <c r="A62" s="178"/>
      <c r="B62" s="179"/>
      <c r="C62" s="179"/>
      <c r="D62" s="179"/>
      <c r="E62" s="179"/>
      <c r="F62" s="179"/>
      <c r="G62" s="180"/>
      <c r="H62" s="48"/>
    </row>
    <row r="63" spans="1:8" x14ac:dyDescent="0.25">
      <c r="A63" s="6" t="s">
        <v>72</v>
      </c>
      <c r="B63" s="181" t="s">
        <v>73</v>
      </c>
      <c r="C63" s="181"/>
      <c r="D63" s="181"/>
      <c r="E63" s="181"/>
      <c r="F63" s="7" t="s">
        <v>29</v>
      </c>
      <c r="G63" s="8" t="s">
        <v>30</v>
      </c>
      <c r="H63" s="48"/>
    </row>
    <row r="64" spans="1:8" x14ac:dyDescent="0.25">
      <c r="A64" s="14" t="s">
        <v>6</v>
      </c>
      <c r="B64" s="182" t="s">
        <v>74</v>
      </c>
      <c r="C64" s="182"/>
      <c r="D64" s="182"/>
      <c r="E64" s="182"/>
      <c r="F64" s="19">
        <f>0.05*1/12</f>
        <v>4.1666666666666666E-3</v>
      </c>
      <c r="G64" s="11">
        <f>($G$27)*F64</f>
        <v>10.140083333333333</v>
      </c>
      <c r="H64" s="48"/>
    </row>
    <row r="65" spans="1:8" x14ac:dyDescent="0.25">
      <c r="A65" s="14" t="s">
        <v>8</v>
      </c>
      <c r="B65" s="182" t="s">
        <v>75</v>
      </c>
      <c r="C65" s="182"/>
      <c r="D65" s="182"/>
      <c r="E65" s="182"/>
      <c r="F65" s="19">
        <f>0.02*1/12</f>
        <v>1.6666666666666668E-3</v>
      </c>
      <c r="G65" s="11">
        <f>($G$27)*F65</f>
        <v>4.0560333333333336</v>
      </c>
      <c r="H65" s="48"/>
    </row>
    <row r="66" spans="1:8" ht="27" customHeight="1" x14ac:dyDescent="0.25">
      <c r="A66" s="25" t="s">
        <v>10</v>
      </c>
      <c r="B66" s="198" t="s">
        <v>76</v>
      </c>
      <c r="C66" s="198"/>
      <c r="D66" s="198"/>
      <c r="E66" s="198"/>
      <c r="F66" s="65">
        <f>1*0.4*0.08</f>
        <v>3.2000000000000001E-2</v>
      </c>
      <c r="G66" s="27">
        <f>($G$27)*F66</f>
        <v>77.875839999999997</v>
      </c>
      <c r="H66" s="48"/>
    </row>
    <row r="67" spans="1:8" x14ac:dyDescent="0.25">
      <c r="A67" s="196" t="s">
        <v>62</v>
      </c>
      <c r="B67" s="197"/>
      <c r="C67" s="197"/>
      <c r="D67" s="197"/>
      <c r="E67" s="197"/>
      <c r="F67" s="24">
        <f>SUM(F64:F66)</f>
        <v>3.7833333333333337E-2</v>
      </c>
      <c r="G67" s="21">
        <f>SUM(G64:G66)</f>
        <v>92.071956666666665</v>
      </c>
      <c r="H67" s="48"/>
    </row>
    <row r="68" spans="1:8" x14ac:dyDescent="0.25">
      <c r="A68" s="14" t="s">
        <v>12</v>
      </c>
      <c r="B68" s="182" t="s">
        <v>77</v>
      </c>
      <c r="C68" s="182"/>
      <c r="D68" s="182"/>
      <c r="E68" s="182"/>
      <c r="F68" s="23">
        <f>F37*F64</f>
        <v>3.3333333333333332E-4</v>
      </c>
      <c r="G68" s="11">
        <f>F68*$G$27</f>
        <v>0.81120666666666663</v>
      </c>
      <c r="H68" s="48"/>
    </row>
    <row r="69" spans="1:8" ht="27" customHeight="1" x14ac:dyDescent="0.25">
      <c r="A69" s="25" t="s">
        <v>14</v>
      </c>
      <c r="B69" s="159" t="s">
        <v>78</v>
      </c>
      <c r="C69" s="160"/>
      <c r="D69" s="160"/>
      <c r="E69" s="161"/>
      <c r="F69" s="26">
        <f>F37*F50</f>
        <v>2.6666666666666668E-4</v>
      </c>
      <c r="G69" s="27">
        <f>F69*$G$27</f>
        <v>0.64896533333333328</v>
      </c>
      <c r="H69" s="48"/>
    </row>
    <row r="70" spans="1:8" x14ac:dyDescent="0.25">
      <c r="A70" s="196" t="s">
        <v>79</v>
      </c>
      <c r="B70" s="197"/>
      <c r="C70" s="197"/>
      <c r="D70" s="197"/>
      <c r="E70" s="197"/>
      <c r="F70" s="22">
        <f>SUM(F67:F69)</f>
        <v>3.8433333333333333E-2</v>
      </c>
      <c r="G70" s="13">
        <f>SUM(G67:G69)</f>
        <v>93.532128666666665</v>
      </c>
      <c r="H70" s="48"/>
    </row>
    <row r="71" spans="1:8" x14ac:dyDescent="0.25">
      <c r="A71" s="178"/>
      <c r="B71" s="179"/>
      <c r="C71" s="179"/>
      <c r="D71" s="179"/>
      <c r="E71" s="179"/>
      <c r="F71" s="179"/>
      <c r="G71" s="180"/>
      <c r="H71" s="48"/>
    </row>
    <row r="72" spans="1:8" x14ac:dyDescent="0.25">
      <c r="A72" s="170" t="s">
        <v>80</v>
      </c>
      <c r="B72" s="171"/>
      <c r="C72" s="171"/>
      <c r="D72" s="171"/>
      <c r="E72" s="171"/>
      <c r="F72" s="171"/>
      <c r="G72" s="172"/>
      <c r="H72" s="48"/>
    </row>
    <row r="73" spans="1:8" x14ac:dyDescent="0.25">
      <c r="A73" s="6">
        <v>2</v>
      </c>
      <c r="B73" s="181" t="s">
        <v>81</v>
      </c>
      <c r="C73" s="181"/>
      <c r="D73" s="181"/>
      <c r="E73" s="181"/>
      <c r="F73" s="28" t="s">
        <v>29</v>
      </c>
      <c r="G73" s="29" t="s">
        <v>30</v>
      </c>
      <c r="H73" s="48"/>
    </row>
    <row r="74" spans="1:8" x14ac:dyDescent="0.25">
      <c r="A74" s="30" t="s">
        <v>82</v>
      </c>
      <c r="B74" s="201" t="s">
        <v>37</v>
      </c>
      <c r="C74" s="202"/>
      <c r="D74" s="202"/>
      <c r="E74" s="202"/>
      <c r="F74" s="31">
        <f>F40</f>
        <v>0.28000000000000003</v>
      </c>
      <c r="G74" s="32">
        <f>G40</f>
        <v>681.41359999999997</v>
      </c>
      <c r="H74" s="48"/>
    </row>
    <row r="75" spans="1:8" x14ac:dyDescent="0.25">
      <c r="A75" s="30" t="s">
        <v>83</v>
      </c>
      <c r="B75" s="201" t="s">
        <v>51</v>
      </c>
      <c r="C75" s="202"/>
      <c r="D75" s="202"/>
      <c r="E75" s="202"/>
      <c r="F75" s="31">
        <f>F54</f>
        <v>0.2995975111111111</v>
      </c>
      <c r="G75" s="32">
        <f>G54</f>
        <v>729.10649499022213</v>
      </c>
      <c r="H75" s="48"/>
    </row>
    <row r="76" spans="1:8" x14ac:dyDescent="0.25">
      <c r="A76" s="30" t="s">
        <v>84</v>
      </c>
      <c r="B76" s="201" t="s">
        <v>85</v>
      </c>
      <c r="C76" s="202"/>
      <c r="D76" s="202"/>
      <c r="E76" s="202"/>
      <c r="F76" s="31">
        <f>F61</f>
        <v>9.4813866666666659E-3</v>
      </c>
      <c r="G76" s="32">
        <f>G61</f>
        <v>23.07409221973333</v>
      </c>
      <c r="H76" s="48"/>
    </row>
    <row r="77" spans="1:8" x14ac:dyDescent="0.25">
      <c r="A77" s="30" t="s">
        <v>86</v>
      </c>
      <c r="B77" s="201" t="s">
        <v>73</v>
      </c>
      <c r="C77" s="202"/>
      <c r="D77" s="202"/>
      <c r="E77" s="202"/>
      <c r="F77" s="31">
        <f>F70</f>
        <v>3.8433333333333333E-2</v>
      </c>
      <c r="G77" s="32">
        <f>G70</f>
        <v>93.532128666666665</v>
      </c>
      <c r="H77" s="48"/>
    </row>
    <row r="78" spans="1:8" x14ac:dyDescent="0.25">
      <c r="A78" s="203" t="s">
        <v>87</v>
      </c>
      <c r="B78" s="204"/>
      <c r="C78" s="204"/>
      <c r="D78" s="204"/>
      <c r="E78" s="205"/>
      <c r="F78" s="22">
        <f>SUM(F74:F77)</f>
        <v>0.6275122311111111</v>
      </c>
      <c r="G78" s="33">
        <f>SUM(G74:G77)</f>
        <v>1527.1263158766221</v>
      </c>
      <c r="H78" s="48"/>
    </row>
    <row r="79" spans="1:8" ht="15.75" thickBot="1" x14ac:dyDescent="0.3">
      <c r="A79" s="206"/>
      <c r="B79" s="207"/>
      <c r="C79" s="207"/>
      <c r="D79" s="207"/>
      <c r="E79" s="207"/>
      <c r="F79" s="207"/>
      <c r="G79" s="208"/>
      <c r="H79" s="48"/>
    </row>
    <row r="80" spans="1:8" x14ac:dyDescent="0.25">
      <c r="A80" s="156" t="s">
        <v>88</v>
      </c>
      <c r="B80" s="157"/>
      <c r="C80" s="157"/>
      <c r="D80" s="157"/>
      <c r="E80" s="157"/>
      <c r="F80" s="157"/>
      <c r="G80" s="158"/>
      <c r="H80" s="56"/>
    </row>
    <row r="81" spans="1:8" ht="27" customHeight="1" x14ac:dyDescent="0.25">
      <c r="A81" s="63">
        <v>3</v>
      </c>
      <c r="B81" s="212" t="s">
        <v>89</v>
      </c>
      <c r="C81" s="212"/>
      <c r="D81" s="212"/>
      <c r="E81" s="212"/>
      <c r="F81" s="38" t="s">
        <v>29</v>
      </c>
      <c r="G81" s="64" t="s">
        <v>30</v>
      </c>
      <c r="H81" s="48"/>
    </row>
    <row r="82" spans="1:8" x14ac:dyDescent="0.25">
      <c r="A82" s="14" t="s">
        <v>6</v>
      </c>
      <c r="B82" s="209" t="s">
        <v>90</v>
      </c>
      <c r="C82" s="210"/>
      <c r="D82" s="210"/>
      <c r="E82" s="210"/>
      <c r="F82" s="211"/>
      <c r="G82" s="27">
        <f>2*3*22</f>
        <v>132</v>
      </c>
      <c r="H82" s="56"/>
    </row>
    <row r="83" spans="1:8" ht="27" customHeight="1" x14ac:dyDescent="0.25">
      <c r="A83" s="25" t="s">
        <v>91</v>
      </c>
      <c r="B83" s="198" t="s">
        <v>175</v>
      </c>
      <c r="C83" s="198"/>
      <c r="D83" s="198"/>
      <c r="E83" s="198"/>
      <c r="F83" s="77">
        <v>0.06</v>
      </c>
      <c r="G83" s="27">
        <f>IF(G24*F83&gt;G82,-G82,-(G24*F83))</f>
        <v>-132</v>
      </c>
      <c r="H83" s="57"/>
    </row>
    <row r="84" spans="1:8" x14ac:dyDescent="0.25">
      <c r="A84" s="14" t="s">
        <v>8</v>
      </c>
      <c r="B84" s="209" t="s">
        <v>92</v>
      </c>
      <c r="C84" s="210"/>
      <c r="D84" s="210"/>
      <c r="E84" s="210"/>
      <c r="F84" s="211"/>
      <c r="G84" s="11"/>
      <c r="H84" s="48"/>
    </row>
    <row r="85" spans="1:8" x14ac:dyDescent="0.25">
      <c r="A85" s="14" t="s">
        <v>93</v>
      </c>
      <c r="B85" s="182" t="s">
        <v>176</v>
      </c>
      <c r="C85" s="182"/>
      <c r="D85" s="182"/>
      <c r="E85" s="182"/>
      <c r="F85" s="78">
        <v>0.2</v>
      </c>
      <c r="G85" s="11">
        <f>-(G84*F85)</f>
        <v>0</v>
      </c>
      <c r="H85" s="57"/>
    </row>
    <row r="86" spans="1:8" x14ac:dyDescent="0.25">
      <c r="A86" s="14" t="s">
        <v>10</v>
      </c>
      <c r="B86" s="209" t="s">
        <v>94</v>
      </c>
      <c r="C86" s="210"/>
      <c r="D86" s="210"/>
      <c r="E86" s="210"/>
      <c r="F86" s="211"/>
      <c r="G86" s="82"/>
      <c r="H86" s="48"/>
    </row>
    <row r="87" spans="1:8" x14ac:dyDescent="0.25">
      <c r="A87" s="14" t="s">
        <v>12</v>
      </c>
      <c r="B87" s="209" t="s">
        <v>95</v>
      </c>
      <c r="C87" s="210"/>
      <c r="D87" s="210"/>
      <c r="E87" s="210"/>
      <c r="F87" s="211"/>
      <c r="G87" s="82"/>
      <c r="H87" s="48"/>
    </row>
    <row r="88" spans="1:8" x14ac:dyDescent="0.25">
      <c r="A88" s="14" t="s">
        <v>14</v>
      </c>
      <c r="B88" s="209" t="s">
        <v>96</v>
      </c>
      <c r="C88" s="210"/>
      <c r="D88" s="210"/>
      <c r="E88" s="210"/>
      <c r="F88" s="211"/>
      <c r="G88" s="82"/>
      <c r="H88" s="48"/>
    </row>
    <row r="89" spans="1:8" x14ac:dyDescent="0.25">
      <c r="A89" s="14" t="s">
        <v>43</v>
      </c>
      <c r="B89" s="209" t="s">
        <v>97</v>
      </c>
      <c r="C89" s="210"/>
      <c r="D89" s="210"/>
      <c r="E89" s="210"/>
      <c r="F89" s="211"/>
      <c r="G89" s="82"/>
      <c r="H89" s="48"/>
    </row>
    <row r="90" spans="1:8" x14ac:dyDescent="0.25">
      <c r="A90" s="14" t="s">
        <v>45</v>
      </c>
      <c r="B90" s="209" t="s">
        <v>98</v>
      </c>
      <c r="C90" s="210"/>
      <c r="D90" s="210"/>
      <c r="E90" s="210"/>
      <c r="F90" s="211"/>
      <c r="G90" s="82"/>
      <c r="H90" s="48"/>
    </row>
    <row r="91" spans="1:8" x14ac:dyDescent="0.25">
      <c r="A91" s="14" t="s">
        <v>47</v>
      </c>
      <c r="B91" s="209" t="s">
        <v>99</v>
      </c>
      <c r="C91" s="210"/>
      <c r="D91" s="210"/>
      <c r="E91" s="210"/>
      <c r="F91" s="211"/>
      <c r="G91" s="11"/>
      <c r="H91" s="53"/>
    </row>
    <row r="92" spans="1:8" x14ac:dyDescent="0.25">
      <c r="A92" s="14" t="s">
        <v>100</v>
      </c>
      <c r="B92" s="209" t="s">
        <v>61</v>
      </c>
      <c r="C92" s="210"/>
      <c r="D92" s="210"/>
      <c r="E92" s="210"/>
      <c r="F92" s="211"/>
      <c r="G92" s="80"/>
      <c r="H92" s="48"/>
    </row>
    <row r="93" spans="1:8" x14ac:dyDescent="0.25">
      <c r="A93" s="219" t="s">
        <v>101</v>
      </c>
      <c r="B93" s="220"/>
      <c r="C93" s="220"/>
      <c r="D93" s="220"/>
      <c r="E93" s="220"/>
      <c r="F93" s="221"/>
      <c r="G93" s="34">
        <f>SUM(G82:G92)</f>
        <v>0</v>
      </c>
      <c r="H93" s="48"/>
    </row>
    <row r="94" spans="1:8" ht="15.75" thickBot="1" x14ac:dyDescent="0.3">
      <c r="A94" s="222"/>
      <c r="B94" s="223"/>
      <c r="C94" s="223"/>
      <c r="D94" s="223"/>
      <c r="E94" s="223"/>
      <c r="F94" s="223"/>
      <c r="G94" s="224"/>
      <c r="H94" s="48"/>
    </row>
    <row r="95" spans="1:8" x14ac:dyDescent="0.25">
      <c r="A95" s="156" t="s">
        <v>102</v>
      </c>
      <c r="B95" s="157"/>
      <c r="C95" s="157"/>
      <c r="D95" s="157"/>
      <c r="E95" s="157"/>
      <c r="F95" s="157"/>
      <c r="G95" s="158"/>
      <c r="H95" s="58"/>
    </row>
    <row r="96" spans="1:8" x14ac:dyDescent="0.25">
      <c r="A96" s="6">
        <v>4</v>
      </c>
      <c r="B96" s="225" t="s">
        <v>103</v>
      </c>
      <c r="C96" s="207"/>
      <c r="D96" s="207"/>
      <c r="E96" s="207"/>
      <c r="F96" s="226"/>
      <c r="G96" s="8" t="s">
        <v>30</v>
      </c>
      <c r="H96" s="58"/>
    </row>
    <row r="97" spans="1:8" x14ac:dyDescent="0.25">
      <c r="A97" s="14" t="s">
        <v>6</v>
      </c>
      <c r="B97" s="209" t="s">
        <v>104</v>
      </c>
      <c r="C97" s="210"/>
      <c r="D97" s="210"/>
      <c r="E97" s="210"/>
      <c r="F97" s="211"/>
      <c r="G97" s="80"/>
      <c r="H97" s="48"/>
    </row>
    <row r="98" spans="1:8" x14ac:dyDescent="0.25">
      <c r="A98" s="14" t="s">
        <v>8</v>
      </c>
      <c r="B98" s="209" t="s">
        <v>105</v>
      </c>
      <c r="C98" s="210"/>
      <c r="D98" s="210"/>
      <c r="E98" s="210"/>
      <c r="F98" s="211"/>
      <c r="G98" s="80"/>
      <c r="H98" s="48"/>
    </row>
    <row r="99" spans="1:8" x14ac:dyDescent="0.25">
      <c r="A99" s="14" t="s">
        <v>10</v>
      </c>
      <c r="B99" s="209" t="s">
        <v>106</v>
      </c>
      <c r="C99" s="210"/>
      <c r="D99" s="210"/>
      <c r="E99" s="210"/>
      <c r="F99" s="211"/>
      <c r="G99" s="80"/>
      <c r="H99" s="48"/>
    </row>
    <row r="100" spans="1:8" x14ac:dyDescent="0.25">
      <c r="A100" s="14" t="s">
        <v>12</v>
      </c>
      <c r="B100" s="209" t="s">
        <v>107</v>
      </c>
      <c r="C100" s="210"/>
      <c r="D100" s="210"/>
      <c r="E100" s="210"/>
      <c r="F100" s="211"/>
      <c r="G100" s="80"/>
      <c r="H100" s="48"/>
    </row>
    <row r="101" spans="1:8" x14ac:dyDescent="0.25">
      <c r="A101" s="14" t="s">
        <v>45</v>
      </c>
      <c r="B101" s="209" t="s">
        <v>61</v>
      </c>
      <c r="C101" s="210"/>
      <c r="D101" s="210"/>
      <c r="E101" s="210"/>
      <c r="F101" s="211"/>
      <c r="G101" s="80"/>
      <c r="H101" s="48"/>
    </row>
    <row r="102" spans="1:8" x14ac:dyDescent="0.25">
      <c r="A102" s="203" t="s">
        <v>108</v>
      </c>
      <c r="B102" s="204"/>
      <c r="C102" s="204"/>
      <c r="D102" s="204"/>
      <c r="E102" s="204"/>
      <c r="F102" s="213"/>
      <c r="G102" s="13">
        <f>SUM(G97:G101)</f>
        <v>0</v>
      </c>
      <c r="H102" s="1"/>
    </row>
    <row r="103" spans="1:8" ht="15.75" thickBot="1" x14ac:dyDescent="0.3">
      <c r="A103" s="214"/>
      <c r="B103" s="215"/>
      <c r="C103" s="215"/>
      <c r="D103" s="215"/>
      <c r="E103" s="215"/>
      <c r="F103" s="215"/>
      <c r="G103" s="216"/>
      <c r="H103" s="1"/>
    </row>
    <row r="104" spans="1:8" ht="15.75" thickBot="1" x14ac:dyDescent="0.3">
      <c r="A104" s="156" t="s">
        <v>109</v>
      </c>
      <c r="B104" s="268"/>
      <c r="C104" s="268"/>
      <c r="D104" s="268"/>
      <c r="E104" s="268"/>
      <c r="F104" s="268"/>
      <c r="G104" s="35">
        <f>G27+G78+G93+G102</f>
        <v>3960.7463158766222</v>
      </c>
      <c r="H104" s="1"/>
    </row>
    <row r="105" spans="1:8" ht="15.75" thickBot="1" x14ac:dyDescent="0.3">
      <c r="A105" s="269"/>
      <c r="B105" s="270"/>
      <c r="C105" s="270"/>
      <c r="D105" s="270"/>
      <c r="E105" s="270"/>
      <c r="F105" s="270"/>
      <c r="G105" s="271"/>
      <c r="H105" s="1"/>
    </row>
    <row r="106" spans="1:8" x14ac:dyDescent="0.25">
      <c r="A106" s="156" t="s">
        <v>110</v>
      </c>
      <c r="B106" s="157"/>
      <c r="C106" s="157"/>
      <c r="D106" s="157"/>
      <c r="E106" s="157"/>
      <c r="F106" s="157"/>
      <c r="G106" s="158"/>
      <c r="H106" s="1"/>
    </row>
    <row r="107" spans="1:8" x14ac:dyDescent="0.25">
      <c r="A107" s="6">
        <v>5</v>
      </c>
      <c r="B107" s="227" t="s">
        <v>111</v>
      </c>
      <c r="C107" s="228"/>
      <c r="D107" s="228"/>
      <c r="E107" s="229"/>
      <c r="F107" s="7" t="s">
        <v>29</v>
      </c>
      <c r="G107" s="8" t="s">
        <v>30</v>
      </c>
      <c r="H107" s="1"/>
    </row>
    <row r="108" spans="1:8" x14ac:dyDescent="0.25">
      <c r="A108" s="14" t="s">
        <v>6</v>
      </c>
      <c r="B108" s="182" t="s">
        <v>112</v>
      </c>
      <c r="C108" s="182"/>
      <c r="D108" s="182"/>
      <c r="E108" s="182"/>
      <c r="F108" s="83">
        <v>0</v>
      </c>
      <c r="G108" s="36">
        <f>F108*$G$104</f>
        <v>0</v>
      </c>
      <c r="H108" s="1"/>
    </row>
    <row r="109" spans="1:8" x14ac:dyDescent="0.25">
      <c r="A109" s="14" t="s">
        <v>8</v>
      </c>
      <c r="B109" s="182" t="s">
        <v>113</v>
      </c>
      <c r="C109" s="182"/>
      <c r="D109" s="182"/>
      <c r="E109" s="182"/>
      <c r="F109" s="83">
        <v>0</v>
      </c>
      <c r="G109" s="36">
        <f>F109*$G$104</f>
        <v>0</v>
      </c>
      <c r="H109" s="1"/>
    </row>
    <row r="110" spans="1:8" x14ac:dyDescent="0.25">
      <c r="A110" s="14" t="s">
        <v>10</v>
      </c>
      <c r="B110" s="182" t="s">
        <v>114</v>
      </c>
      <c r="C110" s="182"/>
      <c r="D110" s="182"/>
      <c r="E110" s="182"/>
      <c r="F110" s="83">
        <v>0</v>
      </c>
      <c r="G110" s="36">
        <f>F110*$G$104</f>
        <v>0</v>
      </c>
      <c r="H110" s="48"/>
    </row>
    <row r="111" spans="1:8" x14ac:dyDescent="0.25">
      <c r="A111" s="203" t="s">
        <v>115</v>
      </c>
      <c r="B111" s="204"/>
      <c r="C111" s="204"/>
      <c r="D111" s="204"/>
      <c r="E111" s="204"/>
      <c r="F111" s="37">
        <f>SUM(F108:F110)</f>
        <v>0</v>
      </c>
      <c r="G111" s="13">
        <f>SUM(G108:G110)</f>
        <v>0</v>
      </c>
      <c r="H111" s="48"/>
    </row>
    <row r="112" spans="1:8" ht="15.75" thickBot="1" x14ac:dyDescent="0.3">
      <c r="A112" s="206"/>
      <c r="B112" s="207"/>
      <c r="C112" s="207"/>
      <c r="D112" s="207"/>
      <c r="E112" s="207"/>
      <c r="F112" s="207"/>
      <c r="G112" s="208"/>
      <c r="H112" s="48"/>
    </row>
    <row r="113" spans="1:8" x14ac:dyDescent="0.25">
      <c r="A113" s="156" t="s">
        <v>116</v>
      </c>
      <c r="B113" s="157"/>
      <c r="C113" s="157"/>
      <c r="D113" s="157"/>
      <c r="E113" s="157"/>
      <c r="F113" s="157"/>
      <c r="G113" s="158"/>
      <c r="H113" s="57"/>
    </row>
    <row r="114" spans="1:8" x14ac:dyDescent="0.25">
      <c r="A114" s="6">
        <v>6</v>
      </c>
      <c r="B114" s="181" t="s">
        <v>117</v>
      </c>
      <c r="C114" s="181"/>
      <c r="D114" s="181"/>
      <c r="E114" s="181"/>
      <c r="F114" s="38" t="s">
        <v>29</v>
      </c>
      <c r="G114" s="8" t="s">
        <v>30</v>
      </c>
      <c r="H114" s="48"/>
    </row>
    <row r="115" spans="1:8" x14ac:dyDescent="0.25">
      <c r="A115" s="14" t="s">
        <v>6</v>
      </c>
      <c r="B115" s="182" t="s">
        <v>118</v>
      </c>
      <c r="C115" s="182"/>
      <c r="D115" s="182"/>
      <c r="E115" s="182"/>
      <c r="F115" s="81"/>
      <c r="G115" s="39">
        <f>($G$104+$G$111)/(1-$F$118)*F115</f>
        <v>0</v>
      </c>
      <c r="H115" s="48"/>
    </row>
    <row r="116" spans="1:8" x14ac:dyDescent="0.25">
      <c r="A116" s="14" t="s">
        <v>8</v>
      </c>
      <c r="B116" s="182" t="s">
        <v>119</v>
      </c>
      <c r="C116" s="182"/>
      <c r="D116" s="182"/>
      <c r="E116" s="182"/>
      <c r="F116" s="81"/>
      <c r="G116" s="39">
        <f>($G$104+$G$111)/(1-$F$118)*F116</f>
        <v>0</v>
      </c>
      <c r="H116" s="48"/>
    </row>
    <row r="117" spans="1:8" x14ac:dyDescent="0.25">
      <c r="A117" s="14" t="s">
        <v>10</v>
      </c>
      <c r="B117" s="182" t="s">
        <v>120</v>
      </c>
      <c r="C117" s="182"/>
      <c r="D117" s="182"/>
      <c r="E117" s="182"/>
      <c r="F117" s="81"/>
      <c r="G117" s="39">
        <f>($G$104+$G$111)/(1-$F$118)*F117</f>
        <v>0</v>
      </c>
      <c r="H117" s="48"/>
    </row>
    <row r="118" spans="1:8" x14ac:dyDescent="0.25">
      <c r="A118" s="203" t="s">
        <v>121</v>
      </c>
      <c r="B118" s="233"/>
      <c r="C118" s="233"/>
      <c r="D118" s="233"/>
      <c r="E118" s="234"/>
      <c r="F118" s="17">
        <f>SUM(F115:F117)</f>
        <v>0</v>
      </c>
      <c r="G118" s="40">
        <f>SUM(G115:G117)</f>
        <v>0</v>
      </c>
      <c r="H118" s="48"/>
    </row>
    <row r="119" spans="1:8" ht="15.75" thickBot="1" x14ac:dyDescent="0.3">
      <c r="A119" s="235"/>
      <c r="B119" s="236"/>
      <c r="C119" s="236"/>
      <c r="D119" s="236"/>
      <c r="E119" s="236"/>
      <c r="F119" s="236"/>
      <c r="G119" s="237"/>
      <c r="H119" s="48"/>
    </row>
    <row r="120" spans="1:8" ht="15.75" thickBot="1" x14ac:dyDescent="0.3">
      <c r="A120" s="238" t="s">
        <v>122</v>
      </c>
      <c r="B120" s="239"/>
      <c r="C120" s="239"/>
      <c r="D120" s="239"/>
      <c r="E120" s="239"/>
      <c r="F120" s="239"/>
      <c r="G120" s="41">
        <f>G118+G111+G104</f>
        <v>3960.7463158766222</v>
      </c>
      <c r="H120" s="1"/>
    </row>
    <row r="121" spans="1:8" ht="15.75" thickBot="1" x14ac:dyDescent="0.3">
      <c r="A121" s="240"/>
      <c r="B121" s="241"/>
      <c r="C121" s="241"/>
      <c r="D121" s="241"/>
      <c r="E121" s="241"/>
      <c r="F121" s="241"/>
      <c r="G121" s="242"/>
      <c r="H121" s="1"/>
    </row>
    <row r="122" spans="1:8" x14ac:dyDescent="0.25">
      <c r="A122" s="243" t="s">
        <v>123</v>
      </c>
      <c r="B122" s="244"/>
      <c r="C122" s="244"/>
      <c r="D122" s="244"/>
      <c r="E122" s="244"/>
      <c r="F122" s="244"/>
      <c r="G122" s="245"/>
      <c r="H122" s="1"/>
    </row>
    <row r="123" spans="1:8" x14ac:dyDescent="0.25">
      <c r="A123" s="230" t="s">
        <v>124</v>
      </c>
      <c r="B123" s="231"/>
      <c r="C123" s="231" t="s">
        <v>125</v>
      </c>
      <c r="D123" s="231" t="s">
        <v>126</v>
      </c>
      <c r="E123" s="231" t="s">
        <v>127</v>
      </c>
      <c r="F123" s="231" t="s">
        <v>128</v>
      </c>
      <c r="G123" s="232" t="s">
        <v>181</v>
      </c>
      <c r="H123" s="56"/>
    </row>
    <row r="124" spans="1:8" x14ac:dyDescent="0.25">
      <c r="A124" s="230"/>
      <c r="B124" s="231"/>
      <c r="C124" s="231"/>
      <c r="D124" s="231"/>
      <c r="E124" s="231"/>
      <c r="F124" s="231"/>
      <c r="G124" s="232"/>
      <c r="H124" s="1"/>
    </row>
    <row r="125" spans="1:8" x14ac:dyDescent="0.25">
      <c r="A125" s="265" t="s">
        <v>130</v>
      </c>
      <c r="B125" s="182"/>
      <c r="C125" s="42">
        <v>832</v>
      </c>
      <c r="D125" s="10">
        <v>0.5</v>
      </c>
      <c r="E125" s="43">
        <f>C125*(D125+1)*$G$27/220</f>
        <v>13805.262545454545</v>
      </c>
      <c r="F125" s="43">
        <f>E125*(1+$F$78)</f>
        <v>22468.233646427383</v>
      </c>
      <c r="G125" s="44">
        <f>F125/(1-$F$118)*(1+$F$111)</f>
        <v>22468.233646427383</v>
      </c>
      <c r="H125" s="1"/>
    </row>
    <row r="126" spans="1:8" ht="27" customHeight="1" x14ac:dyDescent="0.25">
      <c r="A126" s="250" t="s">
        <v>131</v>
      </c>
      <c r="B126" s="198"/>
      <c r="C126" s="42">
        <v>144</v>
      </c>
      <c r="D126" s="10">
        <v>1</v>
      </c>
      <c r="E126" s="43">
        <f>C126*(D126+1)/220*$G$27</f>
        <v>3185.8298181818182</v>
      </c>
      <c r="F126" s="43">
        <f>E126*(1+$F$78)</f>
        <v>5184.9769953293962</v>
      </c>
      <c r="G126" s="44">
        <f>F126/(1-$F$118)*(1+$F$111)</f>
        <v>5184.9769953293962</v>
      </c>
      <c r="H126" s="1"/>
    </row>
    <row r="127" spans="1:8" ht="15.75" thickBot="1" x14ac:dyDescent="0.3">
      <c r="A127" s="251" t="s">
        <v>132</v>
      </c>
      <c r="B127" s="252"/>
      <c r="C127" s="45">
        <v>192</v>
      </c>
      <c r="D127" s="46">
        <v>0.39</v>
      </c>
      <c r="E127" s="85">
        <f>C$127*($G$27/220)*(1+D$125)*(1+D$127)</f>
        <v>4428.3034472727277</v>
      </c>
      <c r="F127" s="47">
        <f>E127*(1+$F$78)</f>
        <v>7207.1180235078609</v>
      </c>
      <c r="G127" s="44">
        <f>F127/(1-$F$118)*(1+$F$111)</f>
        <v>7207.1180235078609</v>
      </c>
      <c r="H127" s="59"/>
    </row>
    <row r="128" spans="1:8" ht="15.75" thickBot="1" x14ac:dyDescent="0.3">
      <c r="A128" s="253" t="s">
        <v>133</v>
      </c>
      <c r="B128" s="254"/>
      <c r="C128" s="254"/>
      <c r="D128" s="254"/>
      <c r="E128" s="254"/>
      <c r="F128" s="254"/>
      <c r="G128" s="86">
        <f>SUM(G125:G127)</f>
        <v>34860.328665264635</v>
      </c>
      <c r="H128" s="48"/>
    </row>
    <row r="129" spans="1:8" ht="15.75" thickBot="1" x14ac:dyDescent="0.3">
      <c r="A129" s="191"/>
      <c r="B129" s="192"/>
      <c r="C129" s="192"/>
      <c r="D129" s="192"/>
      <c r="E129" s="192"/>
      <c r="F129" s="192"/>
      <c r="G129" s="193"/>
      <c r="H129" s="48"/>
    </row>
    <row r="130" spans="1:8" ht="15.75" thickBot="1" x14ac:dyDescent="0.3">
      <c r="A130" s="274" t="s">
        <v>191</v>
      </c>
      <c r="B130" s="275"/>
      <c r="C130" s="275"/>
      <c r="D130" s="275"/>
      <c r="E130" s="275"/>
      <c r="F130" s="275"/>
      <c r="G130" s="276"/>
      <c r="H130" s="56"/>
    </row>
    <row r="131" spans="1:8" ht="45" x14ac:dyDescent="0.25">
      <c r="A131" s="104" t="s">
        <v>135</v>
      </c>
      <c r="B131" s="258" t="s">
        <v>136</v>
      </c>
      <c r="C131" s="259"/>
      <c r="D131" s="105" t="s">
        <v>137</v>
      </c>
      <c r="E131" s="105" t="s">
        <v>138</v>
      </c>
      <c r="F131" s="105" t="s">
        <v>184</v>
      </c>
      <c r="G131" s="106" t="s">
        <v>139</v>
      </c>
      <c r="H131" s="48"/>
    </row>
    <row r="132" spans="1:8" ht="15.75" thickBot="1" x14ac:dyDescent="0.3">
      <c r="A132" s="107">
        <v>5</v>
      </c>
      <c r="B132" s="260" t="str">
        <f>B15</f>
        <v>Recepcionista</v>
      </c>
      <c r="C132" s="261"/>
      <c r="D132" s="109">
        <f>F15</f>
        <v>8</v>
      </c>
      <c r="E132" s="110">
        <f>G120</f>
        <v>3960.7463158766222</v>
      </c>
      <c r="F132" s="111">
        <f>G128/12</f>
        <v>2905.0273887720527</v>
      </c>
      <c r="G132" s="112">
        <f>E132*D132+F132</f>
        <v>34590.997915785032</v>
      </c>
      <c r="H132" s="60"/>
    </row>
    <row r="133" spans="1:8" ht="15.75" thickBot="1" x14ac:dyDescent="0.3">
      <c r="A133" s="248" t="s">
        <v>190</v>
      </c>
      <c r="B133" s="272"/>
      <c r="C133" s="272"/>
      <c r="D133" s="272"/>
      <c r="E133" s="272"/>
      <c r="F133" s="273"/>
      <c r="G133" s="103">
        <f>G132*12</f>
        <v>415091.97498942039</v>
      </c>
      <c r="H133" s="60"/>
    </row>
    <row r="134" spans="1:8" x14ac:dyDescent="0.25">
      <c r="A134" s="50"/>
      <c r="B134" s="50"/>
      <c r="C134" s="50"/>
      <c r="D134" s="50"/>
      <c r="E134" s="50"/>
      <c r="F134" s="50"/>
      <c r="G134" s="51"/>
      <c r="H134" s="49"/>
    </row>
    <row r="135" spans="1:8" x14ac:dyDescent="0.25">
      <c r="A135" s="48" t="s">
        <v>140</v>
      </c>
      <c r="B135" s="1"/>
      <c r="C135" s="1"/>
      <c r="D135" s="1"/>
      <c r="E135" s="1"/>
      <c r="F135" s="1"/>
      <c r="G135" s="1"/>
      <c r="H135" s="49"/>
    </row>
    <row r="136" spans="1:8" x14ac:dyDescent="0.25">
      <c r="A136" s="52" t="s">
        <v>141</v>
      </c>
      <c r="B136" s="1"/>
      <c r="C136" s="1"/>
      <c r="D136" s="1"/>
      <c r="E136" s="1"/>
      <c r="F136" s="1"/>
      <c r="G136" s="1"/>
      <c r="H136" s="1"/>
    </row>
    <row r="137" spans="1:8" x14ac:dyDescent="0.25">
      <c r="A137" s="52" t="s">
        <v>142</v>
      </c>
      <c r="B137" s="1"/>
      <c r="C137" s="1"/>
      <c r="D137" s="1"/>
      <c r="E137" s="1"/>
      <c r="F137" s="1"/>
      <c r="G137" s="1"/>
      <c r="H137" s="1"/>
    </row>
    <row r="138" spans="1:8" x14ac:dyDescent="0.25">
      <c r="A138" s="52" t="s">
        <v>143</v>
      </c>
      <c r="B138" s="1"/>
      <c r="C138" s="1"/>
      <c r="D138" s="1"/>
      <c r="E138" s="1"/>
      <c r="F138" s="1"/>
      <c r="G138" s="1"/>
      <c r="H138" s="1"/>
    </row>
    <row r="139" spans="1:8" x14ac:dyDescent="0.25">
      <c r="A139" s="52" t="s">
        <v>144</v>
      </c>
      <c r="B139" s="1"/>
      <c r="C139" s="1"/>
      <c r="D139" s="1"/>
      <c r="E139" s="1"/>
      <c r="F139" s="1"/>
      <c r="G139" s="1"/>
      <c r="H139" s="1"/>
    </row>
    <row r="140" spans="1:8" x14ac:dyDescent="0.25">
      <c r="A140" s="52" t="s">
        <v>145</v>
      </c>
      <c r="B140" s="1"/>
      <c r="C140" s="1"/>
      <c r="D140" s="1"/>
      <c r="E140" s="1"/>
      <c r="F140" s="1"/>
      <c r="G140" s="1"/>
      <c r="H140" s="1"/>
    </row>
    <row r="141" spans="1:8" x14ac:dyDescent="0.25">
      <c r="A141" s="52" t="s">
        <v>146</v>
      </c>
      <c r="B141" s="1"/>
      <c r="C141" s="1"/>
      <c r="D141" s="1"/>
      <c r="E141" s="1"/>
      <c r="F141" s="1"/>
      <c r="G141" s="1"/>
      <c r="H141" s="1"/>
    </row>
    <row r="142" spans="1:8" x14ac:dyDescent="0.25">
      <c r="A142" s="48" t="s">
        <v>147</v>
      </c>
      <c r="B142" s="1"/>
      <c r="C142" s="1"/>
      <c r="D142" s="1"/>
      <c r="E142" s="1"/>
      <c r="F142" s="1"/>
      <c r="G142" s="1"/>
      <c r="H142" s="1"/>
    </row>
    <row r="143" spans="1:8" x14ac:dyDescent="0.25">
      <c r="A143" s="48" t="s">
        <v>148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8" t="s">
        <v>149</v>
      </c>
      <c r="B144" s="1"/>
      <c r="C144" s="1"/>
      <c r="D144" s="1"/>
      <c r="E144" s="1"/>
      <c r="F144" s="1"/>
      <c r="G144" s="1"/>
      <c r="H144" s="1"/>
    </row>
    <row r="145" spans="8:8" x14ac:dyDescent="0.25">
      <c r="H145" s="1"/>
    </row>
  </sheetData>
  <mergeCells count="150">
    <mergeCell ref="A133:F133"/>
    <mergeCell ref="A125:B125"/>
    <mergeCell ref="A126:B126"/>
    <mergeCell ref="A127:B127"/>
    <mergeCell ref="A128:F128"/>
    <mergeCell ref="A129:G129"/>
    <mergeCell ref="A130:G130"/>
    <mergeCell ref="B131:C131"/>
    <mergeCell ref="B132:C132"/>
    <mergeCell ref="A123:B124"/>
    <mergeCell ref="C123:C124"/>
    <mergeCell ref="D123:D124"/>
    <mergeCell ref="E123:E124"/>
    <mergeCell ref="F123:F124"/>
    <mergeCell ref="G123:G124"/>
    <mergeCell ref="B117:E117"/>
    <mergeCell ref="A118:E118"/>
    <mergeCell ref="A119:G119"/>
    <mergeCell ref="A120:F120"/>
    <mergeCell ref="A121:G121"/>
    <mergeCell ref="A122:G122"/>
    <mergeCell ref="A111:E111"/>
    <mergeCell ref="A112:G112"/>
    <mergeCell ref="A113:G113"/>
    <mergeCell ref="B114:E114"/>
    <mergeCell ref="B115:E115"/>
    <mergeCell ref="B116:E116"/>
    <mergeCell ref="A105:G105"/>
    <mergeCell ref="A106:G106"/>
    <mergeCell ref="B107:E107"/>
    <mergeCell ref="B108:E108"/>
    <mergeCell ref="B109:E109"/>
    <mergeCell ref="B110:E110"/>
    <mergeCell ref="B99:F99"/>
    <mergeCell ref="B100:F100"/>
    <mergeCell ref="B101:F101"/>
    <mergeCell ref="A102:F102"/>
    <mergeCell ref="A103:G103"/>
    <mergeCell ref="A104:F104"/>
    <mergeCell ref="A93:F93"/>
    <mergeCell ref="A94:G94"/>
    <mergeCell ref="A95:G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E81"/>
    <mergeCell ref="B82:F82"/>
    <mergeCell ref="B83:E83"/>
    <mergeCell ref="B84:F84"/>
    <mergeCell ref="B85:E85"/>
    <mergeCell ref="B86:F86"/>
    <mergeCell ref="B75:E75"/>
    <mergeCell ref="B76:E76"/>
    <mergeCell ref="B77:E77"/>
    <mergeCell ref="A78:E78"/>
    <mergeCell ref="A79:G79"/>
    <mergeCell ref="A80:G80"/>
    <mergeCell ref="B69:E69"/>
    <mergeCell ref="A70:E70"/>
    <mergeCell ref="A71:G71"/>
    <mergeCell ref="A72:G72"/>
    <mergeCell ref="B73:E73"/>
    <mergeCell ref="B74:E74"/>
    <mergeCell ref="B64:E64"/>
    <mergeCell ref="B65:E65"/>
    <mergeCell ref="B66:E66"/>
    <mergeCell ref="A67:E67"/>
    <mergeCell ref="B68:E68"/>
    <mergeCell ref="H58:H59"/>
    <mergeCell ref="B59:E59"/>
    <mergeCell ref="B60:E60"/>
    <mergeCell ref="A61:E61"/>
    <mergeCell ref="A62:G62"/>
    <mergeCell ref="B63:E63"/>
    <mergeCell ref="B53:E53"/>
    <mergeCell ref="A54:E54"/>
    <mergeCell ref="A55:G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A41:G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A40:E40"/>
    <mergeCell ref="A29:G29"/>
    <mergeCell ref="A30:G30"/>
    <mergeCell ref="B31:E31"/>
    <mergeCell ref="B32:E32"/>
    <mergeCell ref="B33:E33"/>
    <mergeCell ref="B34:E34"/>
    <mergeCell ref="B23:E23"/>
    <mergeCell ref="B24:F24"/>
    <mergeCell ref="B25:E25"/>
    <mergeCell ref="A26:E26"/>
    <mergeCell ref="A27:F27"/>
    <mergeCell ref="A28:G28"/>
    <mergeCell ref="B19:E19"/>
    <mergeCell ref="F19:G19"/>
    <mergeCell ref="B20:E20"/>
    <mergeCell ref="F20:G20"/>
    <mergeCell ref="A21:G21"/>
    <mergeCell ref="A22:G22"/>
    <mergeCell ref="B14:E14"/>
    <mergeCell ref="F14:G14"/>
    <mergeCell ref="B15:E15"/>
    <mergeCell ref="F15:G15"/>
    <mergeCell ref="A16:G16"/>
    <mergeCell ref="B17:E17"/>
    <mergeCell ref="F17:G17"/>
    <mergeCell ref="B18:E18"/>
    <mergeCell ref="F18:G18"/>
    <mergeCell ref="A12:G12"/>
    <mergeCell ref="A13:G13"/>
    <mergeCell ref="A6:G6"/>
    <mergeCell ref="B7:E7"/>
    <mergeCell ref="F7:G7"/>
    <mergeCell ref="B8:E8"/>
    <mergeCell ref="F8:G8"/>
    <mergeCell ref="B9:E9"/>
    <mergeCell ref="F9:G9"/>
    <mergeCell ref="A1:G1"/>
    <mergeCell ref="A2:G2"/>
    <mergeCell ref="A3:G3"/>
    <mergeCell ref="A4:D4"/>
    <mergeCell ref="F4:G4"/>
    <mergeCell ref="A5:G5"/>
    <mergeCell ref="B10:E10"/>
    <mergeCell ref="F10:G10"/>
    <mergeCell ref="B11:E11"/>
    <mergeCell ref="F11:G11"/>
  </mergeCells>
  <dataValidations count="3">
    <dataValidation type="decimal" operator="greaterThanOrEqual" allowBlank="1" showInputMessage="1" showErrorMessage="1" error="O preenchimento deverá respeitar o piso salarial da categoria estabelecido pela Convenção Coletiva." sqref="G24">
      <formula1>F17</formula1>
    </dataValidation>
    <dataValidation type="decimal" operator="lessThanOrEqual" allowBlank="1" showInputMessage="1" showErrorMessage="1" error="O limite máximo para desconto é de 6% do valor do salário base." sqref="F83">
      <formula1>0.06</formula1>
    </dataValidation>
    <dataValidation type="decimal" operator="lessThanOrEqual" allowBlank="1" showInputMessage="1" showErrorMessage="1" error="O limite máximo para desconto é de 20% do valor do auxílio alimentação." sqref="F85">
      <formula1>0.2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5"/>
  <sheetViews>
    <sheetView showGridLines="0" topLeftCell="A124" zoomScale="200" zoomScaleNormal="200" workbookViewId="0">
      <selection activeCell="H132" sqref="H132"/>
    </sheetView>
  </sheetViews>
  <sheetFormatPr defaultRowHeight="15" x14ac:dyDescent="0.25"/>
  <cols>
    <col min="1" max="1" width="9.28515625" bestFit="1" customWidth="1"/>
    <col min="2" max="2" width="11" customWidth="1"/>
    <col min="3" max="4" width="9.28515625" bestFit="1" customWidth="1"/>
    <col min="5" max="5" width="18.28515625" customWidth="1"/>
    <col min="6" max="6" width="14.85546875" customWidth="1"/>
    <col min="7" max="7" width="17.42578125" bestFit="1" customWidth="1"/>
  </cols>
  <sheetData>
    <row r="1" spans="1:8" ht="30.75" customHeight="1" thickBot="1" x14ac:dyDescent="0.3">
      <c r="A1" s="136" t="s">
        <v>0</v>
      </c>
      <c r="B1" s="136"/>
      <c r="C1" s="136"/>
      <c r="D1" s="136"/>
      <c r="E1" s="136"/>
      <c r="F1" s="136"/>
      <c r="G1" s="136"/>
      <c r="H1" s="1"/>
    </row>
    <row r="2" spans="1:8" x14ac:dyDescent="0.25">
      <c r="A2" s="137" t="s">
        <v>206</v>
      </c>
      <c r="B2" s="138"/>
      <c r="C2" s="138"/>
      <c r="D2" s="138"/>
      <c r="E2" s="138"/>
      <c r="F2" s="138"/>
      <c r="G2" s="139"/>
      <c r="H2" s="1"/>
    </row>
    <row r="3" spans="1:8" x14ac:dyDescent="0.25">
      <c r="A3" s="129" t="s">
        <v>1</v>
      </c>
      <c r="B3" s="130"/>
      <c r="C3" s="130"/>
      <c r="D3" s="130"/>
      <c r="E3" s="130"/>
      <c r="F3" s="130"/>
      <c r="G3" s="131"/>
      <c r="H3" s="1"/>
    </row>
    <row r="4" spans="1:8" x14ac:dyDescent="0.25">
      <c r="A4" s="124" t="s">
        <v>2</v>
      </c>
      <c r="B4" s="125"/>
      <c r="C4" s="125"/>
      <c r="D4" s="126"/>
      <c r="E4" s="298" t="s">
        <v>211</v>
      </c>
      <c r="F4" s="127" t="s">
        <v>4</v>
      </c>
      <c r="G4" s="128"/>
      <c r="H4" s="1"/>
    </row>
    <row r="5" spans="1:8" ht="15.75" thickBot="1" x14ac:dyDescent="0.3">
      <c r="A5" s="140"/>
      <c r="B5" s="141"/>
      <c r="C5" s="141"/>
      <c r="D5" s="141"/>
      <c r="E5" s="141"/>
      <c r="F5" s="141"/>
      <c r="G5" s="142"/>
      <c r="H5" s="1"/>
    </row>
    <row r="6" spans="1:8" x14ac:dyDescent="0.25">
      <c r="A6" s="156" t="s">
        <v>5</v>
      </c>
      <c r="B6" s="157"/>
      <c r="C6" s="157"/>
      <c r="D6" s="157"/>
      <c r="E6" s="157"/>
      <c r="F6" s="157"/>
      <c r="G6" s="158"/>
      <c r="H6" s="48"/>
    </row>
    <row r="7" spans="1:8" ht="15.75" customHeight="1" x14ac:dyDescent="0.25">
      <c r="A7" s="2" t="s">
        <v>6</v>
      </c>
      <c r="B7" s="143" t="s">
        <v>7</v>
      </c>
      <c r="C7" s="144"/>
      <c r="D7" s="144"/>
      <c r="E7" s="145"/>
      <c r="F7" s="146"/>
      <c r="G7" s="147"/>
      <c r="H7" s="48"/>
    </row>
    <row r="8" spans="1:8" x14ac:dyDescent="0.25">
      <c r="A8" s="2" t="s">
        <v>8</v>
      </c>
      <c r="B8" s="143" t="s">
        <v>9</v>
      </c>
      <c r="C8" s="144"/>
      <c r="D8" s="144"/>
      <c r="E8" s="145"/>
      <c r="F8" s="146"/>
      <c r="G8" s="147"/>
      <c r="H8" s="48"/>
    </row>
    <row r="9" spans="1:8" ht="27" customHeight="1" x14ac:dyDescent="0.25">
      <c r="A9" s="3" t="s">
        <v>10</v>
      </c>
      <c r="B9" s="159" t="s">
        <v>11</v>
      </c>
      <c r="C9" s="160"/>
      <c r="D9" s="160"/>
      <c r="E9" s="161"/>
      <c r="F9" s="162"/>
      <c r="G9" s="163"/>
      <c r="H9" s="48"/>
    </row>
    <row r="10" spans="1:8" x14ac:dyDescent="0.25">
      <c r="A10" s="3" t="s">
        <v>12</v>
      </c>
      <c r="B10" s="143" t="s">
        <v>13</v>
      </c>
      <c r="C10" s="144"/>
      <c r="D10" s="144"/>
      <c r="E10" s="145"/>
      <c r="F10" s="146"/>
      <c r="G10" s="147"/>
      <c r="H10" s="48"/>
    </row>
    <row r="11" spans="1:8" ht="24" customHeight="1" x14ac:dyDescent="0.25">
      <c r="A11" s="2" t="s">
        <v>14</v>
      </c>
      <c r="B11" s="143" t="s">
        <v>15</v>
      </c>
      <c r="C11" s="144"/>
      <c r="D11" s="144"/>
      <c r="E11" s="145"/>
      <c r="F11" s="148" t="s">
        <v>210</v>
      </c>
      <c r="G11" s="149"/>
      <c r="H11" s="48"/>
    </row>
    <row r="12" spans="1:8" ht="15.75" thickBot="1" x14ac:dyDescent="0.3">
      <c r="A12" s="150"/>
      <c r="B12" s="151"/>
      <c r="C12" s="151"/>
      <c r="D12" s="151"/>
      <c r="E12" s="151"/>
      <c r="F12" s="151"/>
      <c r="G12" s="152"/>
      <c r="H12" s="48"/>
    </row>
    <row r="13" spans="1:8" x14ac:dyDescent="0.25">
      <c r="A13" s="153" t="s">
        <v>16</v>
      </c>
      <c r="B13" s="154"/>
      <c r="C13" s="154"/>
      <c r="D13" s="154"/>
      <c r="E13" s="154"/>
      <c r="F13" s="154"/>
      <c r="G13" s="155"/>
      <c r="H13" s="48"/>
    </row>
    <row r="14" spans="1:8" x14ac:dyDescent="0.25">
      <c r="A14" s="4" t="s">
        <v>17</v>
      </c>
      <c r="B14" s="168" t="s">
        <v>18</v>
      </c>
      <c r="C14" s="168"/>
      <c r="D14" s="168"/>
      <c r="E14" s="168"/>
      <c r="F14" s="146" t="s">
        <v>19</v>
      </c>
      <c r="G14" s="147"/>
      <c r="H14" s="48"/>
    </row>
    <row r="15" spans="1:8" x14ac:dyDescent="0.25">
      <c r="A15" s="5" t="s">
        <v>20</v>
      </c>
      <c r="B15" s="164" t="s">
        <v>152</v>
      </c>
      <c r="C15" s="164"/>
      <c r="D15" s="164"/>
      <c r="E15" s="164"/>
      <c r="F15" s="169">
        <v>4</v>
      </c>
      <c r="G15" s="147"/>
      <c r="H15" s="48"/>
    </row>
    <row r="16" spans="1:8" x14ac:dyDescent="0.25">
      <c r="A16" s="170" t="s">
        <v>22</v>
      </c>
      <c r="B16" s="171"/>
      <c r="C16" s="171"/>
      <c r="D16" s="171"/>
      <c r="E16" s="171"/>
      <c r="F16" s="171"/>
      <c r="G16" s="172"/>
      <c r="H16" s="48"/>
    </row>
    <row r="17" spans="1:8" x14ac:dyDescent="0.25">
      <c r="A17" s="5" t="s">
        <v>6</v>
      </c>
      <c r="B17" s="164" t="s">
        <v>23</v>
      </c>
      <c r="C17" s="164"/>
      <c r="D17" s="164"/>
      <c r="E17" s="173"/>
      <c r="F17" s="174">
        <v>2267.85</v>
      </c>
      <c r="G17" s="175"/>
      <c r="H17" s="48"/>
    </row>
    <row r="18" spans="1:8" x14ac:dyDescent="0.25">
      <c r="A18" s="5" t="s">
        <v>8</v>
      </c>
      <c r="B18" s="164" t="s">
        <v>172</v>
      </c>
      <c r="C18" s="164"/>
      <c r="D18" s="164"/>
      <c r="E18" s="164"/>
      <c r="F18" s="176">
        <v>1412</v>
      </c>
      <c r="G18" s="177"/>
      <c r="H18" s="48"/>
    </row>
    <row r="19" spans="1:8" x14ac:dyDescent="0.25">
      <c r="A19" s="5" t="s">
        <v>10</v>
      </c>
      <c r="B19" s="164" t="s">
        <v>24</v>
      </c>
      <c r="C19" s="164"/>
      <c r="D19" s="164"/>
      <c r="E19" s="164"/>
      <c r="F19" s="162" t="s">
        <v>152</v>
      </c>
      <c r="G19" s="163"/>
      <c r="H19" s="48"/>
    </row>
    <row r="20" spans="1:8" x14ac:dyDescent="0.25">
      <c r="A20" s="5" t="s">
        <v>12</v>
      </c>
      <c r="B20" s="164" t="s">
        <v>25</v>
      </c>
      <c r="C20" s="164"/>
      <c r="D20" s="164"/>
      <c r="E20" s="164"/>
      <c r="F20" s="162"/>
      <c r="G20" s="163"/>
      <c r="H20" s="48"/>
    </row>
    <row r="21" spans="1:8" ht="15.75" thickBot="1" x14ac:dyDescent="0.3">
      <c r="A21" s="165"/>
      <c r="B21" s="166"/>
      <c r="C21" s="166"/>
      <c r="D21" s="166"/>
      <c r="E21" s="166"/>
      <c r="F21" s="166"/>
      <c r="G21" s="167"/>
      <c r="H21" s="48"/>
    </row>
    <row r="22" spans="1:8" x14ac:dyDescent="0.25">
      <c r="A22" s="156" t="s">
        <v>27</v>
      </c>
      <c r="B22" s="157"/>
      <c r="C22" s="157"/>
      <c r="D22" s="157"/>
      <c r="E22" s="157"/>
      <c r="F22" s="157"/>
      <c r="G22" s="158"/>
      <c r="H22" s="48"/>
    </row>
    <row r="23" spans="1:8" x14ac:dyDescent="0.25">
      <c r="A23" s="6">
        <v>1</v>
      </c>
      <c r="B23" s="181" t="s">
        <v>28</v>
      </c>
      <c r="C23" s="181"/>
      <c r="D23" s="181"/>
      <c r="E23" s="181"/>
      <c r="F23" s="7" t="s">
        <v>29</v>
      </c>
      <c r="G23" s="8" t="s">
        <v>30</v>
      </c>
      <c r="H23" s="53"/>
    </row>
    <row r="24" spans="1:8" x14ac:dyDescent="0.25">
      <c r="A24" s="9" t="s">
        <v>6</v>
      </c>
      <c r="B24" s="183" t="s">
        <v>31</v>
      </c>
      <c r="C24" s="184"/>
      <c r="D24" s="184"/>
      <c r="E24" s="184"/>
      <c r="F24" s="185"/>
      <c r="G24" s="80">
        <f>F17</f>
        <v>2267.85</v>
      </c>
      <c r="H24" s="48"/>
    </row>
    <row r="25" spans="1:8" x14ac:dyDescent="0.25">
      <c r="A25" s="9" t="s">
        <v>8</v>
      </c>
      <c r="B25" s="186" t="s">
        <v>32</v>
      </c>
      <c r="C25" s="186"/>
      <c r="D25" s="186"/>
      <c r="E25" s="186"/>
      <c r="F25" s="10"/>
      <c r="G25" s="11">
        <f>G24*F25</f>
        <v>0</v>
      </c>
      <c r="H25" s="48"/>
    </row>
    <row r="26" spans="1:8" x14ac:dyDescent="0.25">
      <c r="A26" s="187" t="s">
        <v>33</v>
      </c>
      <c r="B26" s="184"/>
      <c r="C26" s="184"/>
      <c r="D26" s="184"/>
      <c r="E26" s="185"/>
      <c r="F26" s="12"/>
      <c r="G26" s="11"/>
      <c r="H26" s="48"/>
    </row>
    <row r="27" spans="1:8" x14ac:dyDescent="0.25">
      <c r="A27" s="188" t="s">
        <v>34</v>
      </c>
      <c r="B27" s="189"/>
      <c r="C27" s="189"/>
      <c r="D27" s="189"/>
      <c r="E27" s="189"/>
      <c r="F27" s="190"/>
      <c r="G27" s="13">
        <f>SUM(G24:G26)</f>
        <v>2267.85</v>
      </c>
      <c r="H27" s="48"/>
    </row>
    <row r="28" spans="1:8" ht="15.75" thickBot="1" x14ac:dyDescent="0.3">
      <c r="A28" s="191"/>
      <c r="B28" s="192"/>
      <c r="C28" s="192"/>
      <c r="D28" s="192"/>
      <c r="E28" s="192"/>
      <c r="F28" s="192"/>
      <c r="G28" s="193"/>
      <c r="H28" s="48"/>
    </row>
    <row r="29" spans="1:8" x14ac:dyDescent="0.25">
      <c r="A29" s="156" t="s">
        <v>35</v>
      </c>
      <c r="B29" s="157"/>
      <c r="C29" s="157"/>
      <c r="D29" s="157"/>
      <c r="E29" s="157"/>
      <c r="F29" s="157"/>
      <c r="G29" s="158"/>
      <c r="H29" s="48"/>
    </row>
    <row r="30" spans="1:8" x14ac:dyDescent="0.25">
      <c r="A30" s="178"/>
      <c r="B30" s="179"/>
      <c r="C30" s="179"/>
      <c r="D30" s="179"/>
      <c r="E30" s="179"/>
      <c r="F30" s="179"/>
      <c r="G30" s="180"/>
      <c r="H30" s="48"/>
    </row>
    <row r="31" spans="1:8" x14ac:dyDescent="0.25">
      <c r="A31" s="6" t="s">
        <v>36</v>
      </c>
      <c r="B31" s="181" t="s">
        <v>37</v>
      </c>
      <c r="C31" s="181"/>
      <c r="D31" s="181"/>
      <c r="E31" s="181"/>
      <c r="F31" s="7" t="s">
        <v>29</v>
      </c>
      <c r="G31" s="8" t="s">
        <v>30</v>
      </c>
      <c r="H31" s="48"/>
    </row>
    <row r="32" spans="1:8" x14ac:dyDescent="0.25">
      <c r="A32" s="14" t="s">
        <v>6</v>
      </c>
      <c r="B32" s="182" t="s">
        <v>38</v>
      </c>
      <c r="C32" s="182"/>
      <c r="D32" s="182"/>
      <c r="E32" s="182"/>
      <c r="F32" s="15">
        <v>0.2</v>
      </c>
      <c r="G32" s="11">
        <f t="shared" ref="G32:G39" si="0">$G$27*F32</f>
        <v>453.57</v>
      </c>
      <c r="H32" s="54"/>
    </row>
    <row r="33" spans="1:8" x14ac:dyDescent="0.25">
      <c r="A33" s="14" t="s">
        <v>8</v>
      </c>
      <c r="B33" s="182" t="s">
        <v>39</v>
      </c>
      <c r="C33" s="182"/>
      <c r="D33" s="182"/>
      <c r="E33" s="182"/>
      <c r="F33" s="15"/>
      <c r="G33" s="11">
        <f t="shared" si="0"/>
        <v>0</v>
      </c>
      <c r="H33" s="48"/>
    </row>
    <row r="34" spans="1:8" x14ac:dyDescent="0.25">
      <c r="A34" s="14" t="s">
        <v>10</v>
      </c>
      <c r="B34" s="182" t="s">
        <v>40</v>
      </c>
      <c r="C34" s="182"/>
      <c r="D34" s="182"/>
      <c r="E34" s="182"/>
      <c r="F34" s="15"/>
      <c r="G34" s="11">
        <f t="shared" si="0"/>
        <v>0</v>
      </c>
      <c r="H34" s="48"/>
    </row>
    <row r="35" spans="1:8" x14ac:dyDescent="0.25">
      <c r="A35" s="14" t="s">
        <v>12</v>
      </c>
      <c r="B35" s="182" t="s">
        <v>41</v>
      </c>
      <c r="C35" s="182"/>
      <c r="D35" s="182"/>
      <c r="E35" s="182"/>
      <c r="F35" s="15"/>
      <c r="G35" s="11">
        <f t="shared" si="0"/>
        <v>0</v>
      </c>
      <c r="H35" s="48"/>
    </row>
    <row r="36" spans="1:8" x14ac:dyDescent="0.25">
      <c r="A36" s="14" t="s">
        <v>14</v>
      </c>
      <c r="B36" s="182" t="s">
        <v>42</v>
      </c>
      <c r="C36" s="182"/>
      <c r="D36" s="182"/>
      <c r="E36" s="182"/>
      <c r="F36" s="15"/>
      <c r="G36" s="11">
        <f t="shared" si="0"/>
        <v>0</v>
      </c>
      <c r="H36" s="48"/>
    </row>
    <row r="37" spans="1:8" x14ac:dyDescent="0.25">
      <c r="A37" s="14" t="s">
        <v>43</v>
      </c>
      <c r="B37" s="182" t="s">
        <v>44</v>
      </c>
      <c r="C37" s="182"/>
      <c r="D37" s="182"/>
      <c r="E37" s="182"/>
      <c r="F37" s="16">
        <v>0.08</v>
      </c>
      <c r="G37" s="11">
        <f t="shared" si="0"/>
        <v>181.428</v>
      </c>
      <c r="H37" s="48"/>
    </row>
    <row r="38" spans="1:8" x14ac:dyDescent="0.25">
      <c r="A38" s="14" t="s">
        <v>45</v>
      </c>
      <c r="B38" s="182" t="s">
        <v>182</v>
      </c>
      <c r="C38" s="182"/>
      <c r="D38" s="182"/>
      <c r="E38" s="182"/>
      <c r="F38" s="81"/>
      <c r="G38" s="11">
        <f t="shared" si="0"/>
        <v>0</v>
      </c>
      <c r="H38" s="48"/>
    </row>
    <row r="39" spans="1:8" x14ac:dyDescent="0.25">
      <c r="A39" s="14" t="s">
        <v>47</v>
      </c>
      <c r="B39" s="182" t="s">
        <v>48</v>
      </c>
      <c r="C39" s="182"/>
      <c r="D39" s="182"/>
      <c r="E39" s="182"/>
      <c r="F39" s="15"/>
      <c r="G39" s="11">
        <f t="shared" si="0"/>
        <v>0</v>
      </c>
      <c r="H39" s="53"/>
    </row>
    <row r="40" spans="1:8" x14ac:dyDescent="0.25">
      <c r="A40" s="194" t="s">
        <v>49</v>
      </c>
      <c r="B40" s="195"/>
      <c r="C40" s="195"/>
      <c r="D40" s="195"/>
      <c r="E40" s="195"/>
      <c r="F40" s="17">
        <f>SUM(F32:F39)</f>
        <v>0.28000000000000003</v>
      </c>
      <c r="G40" s="13">
        <f>SUM(G32:G39)</f>
        <v>634.99800000000005</v>
      </c>
      <c r="H40" s="52"/>
    </row>
    <row r="41" spans="1:8" x14ac:dyDescent="0.25">
      <c r="A41" s="178"/>
      <c r="B41" s="179"/>
      <c r="C41" s="179"/>
      <c r="D41" s="179"/>
      <c r="E41" s="179"/>
      <c r="F41" s="179"/>
      <c r="G41" s="180"/>
      <c r="H41" s="55"/>
    </row>
    <row r="42" spans="1:8" x14ac:dyDescent="0.25">
      <c r="A42" s="6" t="s">
        <v>50</v>
      </c>
      <c r="B42" s="181" t="s">
        <v>51</v>
      </c>
      <c r="C42" s="181"/>
      <c r="D42" s="181"/>
      <c r="E42" s="181"/>
      <c r="F42" s="7" t="s">
        <v>29</v>
      </c>
      <c r="G42" s="8" t="s">
        <v>30</v>
      </c>
      <c r="H42" s="48"/>
    </row>
    <row r="43" spans="1:8" x14ac:dyDescent="0.25">
      <c r="A43" s="14" t="s">
        <v>6</v>
      </c>
      <c r="B43" s="182" t="s">
        <v>52</v>
      </c>
      <c r="C43" s="182"/>
      <c r="D43" s="182"/>
      <c r="E43" s="182"/>
      <c r="F43" s="15">
        <v>8.3330000000000001E-2</v>
      </c>
      <c r="G43" s="11">
        <f>SUM($G$27*F43)</f>
        <v>188.9799405</v>
      </c>
      <c r="H43" s="52"/>
    </row>
    <row r="44" spans="1:8" x14ac:dyDescent="0.25">
      <c r="A44" s="14" t="s">
        <v>8</v>
      </c>
      <c r="B44" s="182" t="s">
        <v>53</v>
      </c>
      <c r="C44" s="182"/>
      <c r="D44" s="182"/>
      <c r="E44" s="182"/>
      <c r="F44" s="15">
        <v>8.3299999999999999E-2</v>
      </c>
      <c r="G44" s="18">
        <f>G27*F44</f>
        <v>188.91190499999999</v>
      </c>
      <c r="H44" s="52"/>
    </row>
    <row r="45" spans="1:8" x14ac:dyDescent="0.25">
      <c r="A45" s="14" t="s">
        <v>10</v>
      </c>
      <c r="B45" s="182" t="s">
        <v>54</v>
      </c>
      <c r="C45" s="182"/>
      <c r="D45" s="182"/>
      <c r="E45" s="182"/>
      <c r="F45" s="15">
        <f>1/3/12</f>
        <v>2.7777777777777776E-2</v>
      </c>
      <c r="G45" s="11">
        <f>SUM($G$27*F45)</f>
        <v>62.99583333333333</v>
      </c>
      <c r="H45" s="52"/>
    </row>
    <row r="46" spans="1:8" x14ac:dyDescent="0.25">
      <c r="A46" s="14" t="s">
        <v>12</v>
      </c>
      <c r="B46" s="182" t="s">
        <v>55</v>
      </c>
      <c r="C46" s="182"/>
      <c r="D46" s="182"/>
      <c r="E46" s="182"/>
      <c r="F46" s="19">
        <f>7/30/12</f>
        <v>1.9444444444444445E-2</v>
      </c>
      <c r="G46" s="11">
        <f>(G27)*F46</f>
        <v>44.09708333333333</v>
      </c>
      <c r="H46" s="52"/>
    </row>
    <row r="47" spans="1:8" x14ac:dyDescent="0.25">
      <c r="A47" s="14" t="s">
        <v>14</v>
      </c>
      <c r="B47" s="182" t="s">
        <v>56</v>
      </c>
      <c r="C47" s="182"/>
      <c r="D47" s="182"/>
      <c r="E47" s="182"/>
      <c r="F47" s="15">
        <f>5/30/12</f>
        <v>1.3888888888888888E-2</v>
      </c>
      <c r="G47" s="18">
        <f>G27*F47</f>
        <v>31.497916666666665</v>
      </c>
      <c r="H47" s="52"/>
    </row>
    <row r="48" spans="1:8" x14ac:dyDescent="0.25">
      <c r="A48" s="14" t="s">
        <v>43</v>
      </c>
      <c r="B48" s="182" t="s">
        <v>57</v>
      </c>
      <c r="C48" s="182"/>
      <c r="D48" s="182"/>
      <c r="E48" s="182"/>
      <c r="F48" s="15">
        <f>5/30/12*0.015</f>
        <v>2.0833333333333332E-4</v>
      </c>
      <c r="G48" s="18">
        <f>G27*F48</f>
        <v>0.47246874999999994</v>
      </c>
      <c r="H48" s="48"/>
    </row>
    <row r="49" spans="1:8" x14ac:dyDescent="0.25">
      <c r="A49" s="14" t="s">
        <v>45</v>
      </c>
      <c r="B49" s="182" t="s">
        <v>58</v>
      </c>
      <c r="C49" s="182"/>
      <c r="D49" s="182"/>
      <c r="E49" s="182"/>
      <c r="F49" s="15">
        <f>1/30/12</f>
        <v>2.7777777777777779E-3</v>
      </c>
      <c r="G49" s="18">
        <f>G27*F49</f>
        <v>6.2995833333333335</v>
      </c>
      <c r="H49" s="53"/>
    </row>
    <row r="50" spans="1:8" x14ac:dyDescent="0.25">
      <c r="A50" s="14" t="s">
        <v>47</v>
      </c>
      <c r="B50" s="182" t="s">
        <v>59</v>
      </c>
      <c r="C50" s="182"/>
      <c r="D50" s="182"/>
      <c r="E50" s="182"/>
      <c r="F50" s="15">
        <f>15/30/12*0.08</f>
        <v>3.3333333333333331E-3</v>
      </c>
      <c r="G50" s="18">
        <f>G27*F50</f>
        <v>7.559499999999999</v>
      </c>
      <c r="H50" s="48"/>
    </row>
    <row r="51" spans="1:8" x14ac:dyDescent="0.25">
      <c r="A51" s="14" t="s">
        <v>60</v>
      </c>
      <c r="B51" s="182" t="s">
        <v>61</v>
      </c>
      <c r="C51" s="182"/>
      <c r="D51" s="182"/>
      <c r="E51" s="182"/>
      <c r="F51" s="15"/>
      <c r="G51" s="18">
        <f>G27*F51</f>
        <v>0</v>
      </c>
      <c r="H51" s="48"/>
    </row>
    <row r="52" spans="1:8" x14ac:dyDescent="0.25">
      <c r="A52" s="14"/>
      <c r="B52" s="197" t="s">
        <v>62</v>
      </c>
      <c r="C52" s="197"/>
      <c r="D52" s="197"/>
      <c r="E52" s="197"/>
      <c r="F52" s="20">
        <f>SUM(F43:F51)</f>
        <v>0.23406055555555555</v>
      </c>
      <c r="G52" s="21">
        <f>SUM($G$27*F52)</f>
        <v>530.81423091666659</v>
      </c>
      <c r="H52" s="48"/>
    </row>
    <row r="53" spans="1:8" x14ac:dyDescent="0.25">
      <c r="A53" s="2" t="s">
        <v>63</v>
      </c>
      <c r="B53" s="182" t="s">
        <v>64</v>
      </c>
      <c r="C53" s="182"/>
      <c r="D53" s="182"/>
      <c r="E53" s="182"/>
      <c r="F53" s="15">
        <f>F40*F52</f>
        <v>6.5536955555555554E-2</v>
      </c>
      <c r="G53" s="11">
        <f>F53*G27</f>
        <v>148.62798465666665</v>
      </c>
      <c r="H53" s="52"/>
    </row>
    <row r="54" spans="1:8" x14ac:dyDescent="0.25">
      <c r="A54" s="196" t="s">
        <v>65</v>
      </c>
      <c r="B54" s="197"/>
      <c r="C54" s="197"/>
      <c r="D54" s="197"/>
      <c r="E54" s="197"/>
      <c r="F54" s="22">
        <f>SUM(F52:F53)</f>
        <v>0.2995975111111111</v>
      </c>
      <c r="G54" s="13">
        <f>G52+G53</f>
        <v>679.44221557333321</v>
      </c>
      <c r="H54" s="52"/>
    </row>
    <row r="55" spans="1:8" x14ac:dyDescent="0.25">
      <c r="A55" s="178"/>
      <c r="B55" s="179"/>
      <c r="C55" s="179"/>
      <c r="D55" s="179"/>
      <c r="E55" s="179"/>
      <c r="F55" s="179"/>
      <c r="G55" s="180"/>
      <c r="H55" s="52"/>
    </row>
    <row r="56" spans="1:8" x14ac:dyDescent="0.25">
      <c r="A56" s="6" t="s">
        <v>66</v>
      </c>
      <c r="B56" s="181" t="s">
        <v>67</v>
      </c>
      <c r="C56" s="181"/>
      <c r="D56" s="181"/>
      <c r="E56" s="181"/>
      <c r="F56" s="7" t="s">
        <v>29</v>
      </c>
      <c r="G56" s="8" t="s">
        <v>30</v>
      </c>
      <c r="H56" s="48"/>
    </row>
    <row r="57" spans="1:8" x14ac:dyDescent="0.25">
      <c r="A57" s="14" t="s">
        <v>6</v>
      </c>
      <c r="B57" s="182" t="s">
        <v>68</v>
      </c>
      <c r="C57" s="182"/>
      <c r="D57" s="182"/>
      <c r="E57" s="182"/>
      <c r="F57" s="15">
        <f>4/12*0.02</f>
        <v>6.6666666666666662E-3</v>
      </c>
      <c r="G57" s="18">
        <f>G27*F57</f>
        <v>15.118999999999998</v>
      </c>
      <c r="H57" s="200"/>
    </row>
    <row r="58" spans="1:8" x14ac:dyDescent="0.25">
      <c r="A58" s="14" t="s">
        <v>8</v>
      </c>
      <c r="B58" s="182" t="s">
        <v>69</v>
      </c>
      <c r="C58" s="182"/>
      <c r="D58" s="182"/>
      <c r="E58" s="182"/>
      <c r="F58" s="15">
        <f>0.1111*0.02*4/12</f>
        <v>7.4066666666666671E-4</v>
      </c>
      <c r="G58" s="18">
        <f>G27*F58</f>
        <v>1.6797209</v>
      </c>
      <c r="H58" s="200"/>
    </row>
    <row r="59" spans="1:8" x14ac:dyDescent="0.25">
      <c r="A59" s="14"/>
      <c r="B59" s="197" t="s">
        <v>62</v>
      </c>
      <c r="C59" s="197"/>
      <c r="D59" s="197"/>
      <c r="E59" s="197"/>
      <c r="F59" s="20">
        <f>SUM(F57:F58)</f>
        <v>7.4073333333333326E-3</v>
      </c>
      <c r="G59" s="21">
        <f>SUM($G$27*F59)</f>
        <v>16.798720899999999</v>
      </c>
      <c r="H59" s="48"/>
    </row>
    <row r="60" spans="1:8" x14ac:dyDescent="0.25">
      <c r="A60" s="14" t="s">
        <v>10</v>
      </c>
      <c r="B60" s="182" t="s">
        <v>70</v>
      </c>
      <c r="C60" s="182"/>
      <c r="D60" s="182"/>
      <c r="E60" s="182"/>
      <c r="F60" s="23">
        <f>F59*F40</f>
        <v>2.0740533333333333E-3</v>
      </c>
      <c r="G60" s="11">
        <f>F60*G27</f>
        <v>4.7036418519999996</v>
      </c>
      <c r="H60" s="48"/>
    </row>
    <row r="61" spans="1:8" x14ac:dyDescent="0.25">
      <c r="A61" s="196" t="s">
        <v>71</v>
      </c>
      <c r="B61" s="197"/>
      <c r="C61" s="197"/>
      <c r="D61" s="197"/>
      <c r="E61" s="197"/>
      <c r="F61" s="22">
        <f>SUM(F59:F60)</f>
        <v>9.4813866666666659E-3</v>
      </c>
      <c r="G61" s="13">
        <f>SUM(G59:G60)</f>
        <v>21.502362752</v>
      </c>
      <c r="H61" s="48"/>
    </row>
    <row r="62" spans="1:8" x14ac:dyDescent="0.25">
      <c r="A62" s="178"/>
      <c r="B62" s="179"/>
      <c r="C62" s="179"/>
      <c r="D62" s="179"/>
      <c r="E62" s="179"/>
      <c r="F62" s="179"/>
      <c r="G62" s="180"/>
      <c r="H62" s="48"/>
    </row>
    <row r="63" spans="1:8" x14ac:dyDescent="0.25">
      <c r="A63" s="6" t="s">
        <v>72</v>
      </c>
      <c r="B63" s="181" t="s">
        <v>73</v>
      </c>
      <c r="C63" s="181"/>
      <c r="D63" s="181"/>
      <c r="E63" s="181"/>
      <c r="F63" s="7" t="s">
        <v>29</v>
      </c>
      <c r="G63" s="8" t="s">
        <v>30</v>
      </c>
      <c r="H63" s="48"/>
    </row>
    <row r="64" spans="1:8" x14ac:dyDescent="0.25">
      <c r="A64" s="14" t="s">
        <v>6</v>
      </c>
      <c r="B64" s="182" t="s">
        <v>74</v>
      </c>
      <c r="C64" s="182"/>
      <c r="D64" s="182"/>
      <c r="E64" s="182"/>
      <c r="F64" s="19">
        <f>0.05*1/12</f>
        <v>4.1666666666666666E-3</v>
      </c>
      <c r="G64" s="11">
        <f>($G$27)*F64</f>
        <v>9.4493749999999999</v>
      </c>
      <c r="H64" s="48"/>
    </row>
    <row r="65" spans="1:8" x14ac:dyDescent="0.25">
      <c r="A65" s="14" t="s">
        <v>8</v>
      </c>
      <c r="B65" s="182" t="s">
        <v>75</v>
      </c>
      <c r="C65" s="182"/>
      <c r="D65" s="182"/>
      <c r="E65" s="182"/>
      <c r="F65" s="19">
        <f>0.02*1/12</f>
        <v>1.6666666666666668E-3</v>
      </c>
      <c r="G65" s="11">
        <f>($G$27)*F65</f>
        <v>3.7797499999999999</v>
      </c>
      <c r="H65" s="48"/>
    </row>
    <row r="66" spans="1:8" ht="27" customHeight="1" x14ac:dyDescent="0.25">
      <c r="A66" s="25" t="s">
        <v>10</v>
      </c>
      <c r="B66" s="277" t="s">
        <v>76</v>
      </c>
      <c r="C66" s="277"/>
      <c r="D66" s="277"/>
      <c r="E66" s="277"/>
      <c r="F66" s="19">
        <f>1*0.4*0.08</f>
        <v>3.2000000000000001E-2</v>
      </c>
      <c r="G66" s="11">
        <f>($G$27)*F66</f>
        <v>72.571200000000005</v>
      </c>
      <c r="H66" s="48"/>
    </row>
    <row r="67" spans="1:8" x14ac:dyDescent="0.25">
      <c r="A67" s="196" t="s">
        <v>62</v>
      </c>
      <c r="B67" s="197"/>
      <c r="C67" s="197"/>
      <c r="D67" s="197"/>
      <c r="E67" s="197"/>
      <c r="F67" s="24">
        <f>SUM(F64:F66)</f>
        <v>3.7833333333333337E-2</v>
      </c>
      <c r="G67" s="21">
        <f>SUM(G64:G66)</f>
        <v>85.800325000000001</v>
      </c>
      <c r="H67" s="48"/>
    </row>
    <row r="68" spans="1:8" ht="27" customHeight="1" x14ac:dyDescent="0.25">
      <c r="A68" s="14" t="s">
        <v>12</v>
      </c>
      <c r="B68" s="182" t="s">
        <v>77</v>
      </c>
      <c r="C68" s="182"/>
      <c r="D68" s="182"/>
      <c r="E68" s="182"/>
      <c r="F68" s="23">
        <f>F37*F64</f>
        <v>3.3333333333333332E-4</v>
      </c>
      <c r="G68" s="11">
        <f>F68*$G$27</f>
        <v>0.7559499999999999</v>
      </c>
      <c r="H68" s="48"/>
    </row>
    <row r="69" spans="1:8" ht="27" customHeight="1" x14ac:dyDescent="0.25">
      <c r="A69" s="25" t="s">
        <v>14</v>
      </c>
      <c r="B69" s="159" t="s">
        <v>78</v>
      </c>
      <c r="C69" s="160"/>
      <c r="D69" s="160"/>
      <c r="E69" s="161"/>
      <c r="F69" s="26">
        <f>F37*F50</f>
        <v>2.6666666666666668E-4</v>
      </c>
      <c r="G69" s="27">
        <f>F69*$G$27</f>
        <v>0.60475999999999996</v>
      </c>
      <c r="H69" s="48"/>
    </row>
    <row r="70" spans="1:8" x14ac:dyDescent="0.25">
      <c r="A70" s="196" t="s">
        <v>79</v>
      </c>
      <c r="B70" s="197"/>
      <c r="C70" s="197"/>
      <c r="D70" s="197"/>
      <c r="E70" s="197"/>
      <c r="F70" s="22">
        <f>SUM(F67:F69)</f>
        <v>3.8433333333333333E-2</v>
      </c>
      <c r="G70" s="13">
        <f>SUM(G67:G69)</f>
        <v>87.161034999999998</v>
      </c>
      <c r="H70" s="48"/>
    </row>
    <row r="71" spans="1:8" x14ac:dyDescent="0.25">
      <c r="A71" s="178"/>
      <c r="B71" s="179"/>
      <c r="C71" s="179"/>
      <c r="D71" s="179"/>
      <c r="E71" s="179"/>
      <c r="F71" s="179"/>
      <c r="G71" s="180"/>
      <c r="H71" s="48"/>
    </row>
    <row r="72" spans="1:8" x14ac:dyDescent="0.25">
      <c r="A72" s="170" t="s">
        <v>80</v>
      </c>
      <c r="B72" s="171"/>
      <c r="C72" s="171"/>
      <c r="D72" s="171"/>
      <c r="E72" s="171"/>
      <c r="F72" s="171"/>
      <c r="G72" s="172"/>
      <c r="H72" s="48"/>
    </row>
    <row r="73" spans="1:8" x14ac:dyDescent="0.25">
      <c r="A73" s="6">
        <v>2</v>
      </c>
      <c r="B73" s="181" t="s">
        <v>81</v>
      </c>
      <c r="C73" s="181"/>
      <c r="D73" s="181"/>
      <c r="E73" s="181"/>
      <c r="F73" s="28" t="s">
        <v>29</v>
      </c>
      <c r="G73" s="29" t="s">
        <v>30</v>
      </c>
      <c r="H73" s="48"/>
    </row>
    <row r="74" spans="1:8" x14ac:dyDescent="0.25">
      <c r="A74" s="30" t="s">
        <v>82</v>
      </c>
      <c r="B74" s="201" t="s">
        <v>37</v>
      </c>
      <c r="C74" s="202"/>
      <c r="D74" s="202"/>
      <c r="E74" s="202"/>
      <c r="F74" s="31">
        <f>F40</f>
        <v>0.28000000000000003</v>
      </c>
      <c r="G74" s="32">
        <f>G40</f>
        <v>634.99800000000005</v>
      </c>
      <c r="H74" s="48"/>
    </row>
    <row r="75" spans="1:8" x14ac:dyDescent="0.25">
      <c r="A75" s="30" t="s">
        <v>83</v>
      </c>
      <c r="B75" s="201" t="s">
        <v>51</v>
      </c>
      <c r="C75" s="202"/>
      <c r="D75" s="202"/>
      <c r="E75" s="202"/>
      <c r="F75" s="31">
        <f>F54</f>
        <v>0.2995975111111111</v>
      </c>
      <c r="G75" s="32">
        <f>G54</f>
        <v>679.44221557333321</v>
      </c>
      <c r="H75" s="48"/>
    </row>
    <row r="76" spans="1:8" x14ac:dyDescent="0.25">
      <c r="A76" s="30" t="s">
        <v>84</v>
      </c>
      <c r="B76" s="201" t="s">
        <v>85</v>
      </c>
      <c r="C76" s="202"/>
      <c r="D76" s="202"/>
      <c r="E76" s="202"/>
      <c r="F76" s="31">
        <f>F61</f>
        <v>9.4813866666666659E-3</v>
      </c>
      <c r="G76" s="32">
        <f>G61</f>
        <v>21.502362752</v>
      </c>
      <c r="H76" s="48"/>
    </row>
    <row r="77" spans="1:8" x14ac:dyDescent="0.25">
      <c r="A77" s="30" t="s">
        <v>86</v>
      </c>
      <c r="B77" s="201" t="s">
        <v>73</v>
      </c>
      <c r="C77" s="202"/>
      <c r="D77" s="202"/>
      <c r="E77" s="202"/>
      <c r="F77" s="31">
        <f>F70</f>
        <v>3.8433333333333333E-2</v>
      </c>
      <c r="G77" s="32">
        <f>G70</f>
        <v>87.161034999999998</v>
      </c>
      <c r="H77" s="48"/>
    </row>
    <row r="78" spans="1:8" x14ac:dyDescent="0.25">
      <c r="A78" s="203" t="s">
        <v>87</v>
      </c>
      <c r="B78" s="204"/>
      <c r="C78" s="204"/>
      <c r="D78" s="204"/>
      <c r="E78" s="205"/>
      <c r="F78" s="22">
        <f>SUM(F74:F77)</f>
        <v>0.6275122311111111</v>
      </c>
      <c r="G78" s="33">
        <f>SUM(G74:G77)</f>
        <v>1423.1036133253333</v>
      </c>
      <c r="H78" s="48"/>
    </row>
    <row r="79" spans="1:8" ht="15.75" thickBot="1" x14ac:dyDescent="0.3">
      <c r="A79" s="206"/>
      <c r="B79" s="207"/>
      <c r="C79" s="207"/>
      <c r="D79" s="207"/>
      <c r="E79" s="207"/>
      <c r="F79" s="207"/>
      <c r="G79" s="208"/>
      <c r="H79" s="56"/>
    </row>
    <row r="80" spans="1:8" ht="27" customHeight="1" x14ac:dyDescent="0.25">
      <c r="A80" s="156" t="s">
        <v>88</v>
      </c>
      <c r="B80" s="157"/>
      <c r="C80" s="157"/>
      <c r="D80" s="157"/>
      <c r="E80" s="157"/>
      <c r="F80" s="157"/>
      <c r="G80" s="158"/>
      <c r="H80" s="48"/>
    </row>
    <row r="81" spans="1:8" ht="27" customHeight="1" x14ac:dyDescent="0.25">
      <c r="A81" s="63">
        <v>3</v>
      </c>
      <c r="B81" s="212" t="s">
        <v>89</v>
      </c>
      <c r="C81" s="212"/>
      <c r="D81" s="212"/>
      <c r="E81" s="212"/>
      <c r="F81" s="38" t="s">
        <v>29</v>
      </c>
      <c r="G81" s="64" t="s">
        <v>30</v>
      </c>
      <c r="H81" s="56"/>
    </row>
    <row r="82" spans="1:8" x14ac:dyDescent="0.25">
      <c r="A82" s="14" t="s">
        <v>6</v>
      </c>
      <c r="B82" s="209" t="s">
        <v>90</v>
      </c>
      <c r="C82" s="210"/>
      <c r="D82" s="210"/>
      <c r="E82" s="210"/>
      <c r="F82" s="211"/>
      <c r="G82" s="27">
        <f>2*3*22</f>
        <v>132</v>
      </c>
      <c r="H82" s="57"/>
    </row>
    <row r="83" spans="1:8" ht="27" customHeight="1" x14ac:dyDescent="0.25">
      <c r="A83" s="25" t="s">
        <v>91</v>
      </c>
      <c r="B83" s="198" t="s">
        <v>175</v>
      </c>
      <c r="C83" s="198"/>
      <c r="D83" s="198"/>
      <c r="E83" s="198"/>
      <c r="F83" s="77">
        <v>0.06</v>
      </c>
      <c r="G83" s="27">
        <f>IF(G24*F83&gt;G82,-G82,-(G24*F83))</f>
        <v>-132</v>
      </c>
      <c r="H83" s="48"/>
    </row>
    <row r="84" spans="1:8" x14ac:dyDescent="0.25">
      <c r="A84" s="14" t="s">
        <v>8</v>
      </c>
      <c r="B84" s="209" t="s">
        <v>92</v>
      </c>
      <c r="C84" s="210"/>
      <c r="D84" s="210"/>
      <c r="E84" s="210"/>
      <c r="F84" s="211"/>
      <c r="G84" s="11"/>
      <c r="H84" s="57"/>
    </row>
    <row r="85" spans="1:8" x14ac:dyDescent="0.25">
      <c r="A85" s="14" t="s">
        <v>93</v>
      </c>
      <c r="B85" s="182" t="s">
        <v>177</v>
      </c>
      <c r="C85" s="182"/>
      <c r="D85" s="182"/>
      <c r="E85" s="182"/>
      <c r="F85" s="78">
        <v>0.2</v>
      </c>
      <c r="G85" s="11">
        <f>-(G84*F85)</f>
        <v>0</v>
      </c>
      <c r="H85" s="48"/>
    </row>
    <row r="86" spans="1:8" x14ac:dyDescent="0.25">
      <c r="A86" s="14" t="s">
        <v>10</v>
      </c>
      <c r="B86" s="209" t="s">
        <v>94</v>
      </c>
      <c r="C86" s="210"/>
      <c r="D86" s="210"/>
      <c r="E86" s="210"/>
      <c r="F86" s="211"/>
      <c r="G86" s="82"/>
      <c r="H86" s="48"/>
    </row>
    <row r="87" spans="1:8" x14ac:dyDescent="0.25">
      <c r="A87" s="14" t="s">
        <v>12</v>
      </c>
      <c r="B87" s="209" t="s">
        <v>95</v>
      </c>
      <c r="C87" s="210"/>
      <c r="D87" s="210"/>
      <c r="E87" s="210"/>
      <c r="F87" s="211"/>
      <c r="G87" s="82"/>
      <c r="H87" s="48"/>
    </row>
    <row r="88" spans="1:8" x14ac:dyDescent="0.25">
      <c r="A88" s="14" t="s">
        <v>14</v>
      </c>
      <c r="B88" s="209" t="s">
        <v>96</v>
      </c>
      <c r="C88" s="210"/>
      <c r="D88" s="210"/>
      <c r="E88" s="210"/>
      <c r="F88" s="211"/>
      <c r="G88" s="82"/>
      <c r="H88" s="48"/>
    </row>
    <row r="89" spans="1:8" x14ac:dyDescent="0.25">
      <c r="A89" s="14" t="s">
        <v>43</v>
      </c>
      <c r="B89" s="209" t="s">
        <v>97</v>
      </c>
      <c r="C89" s="210"/>
      <c r="D89" s="210"/>
      <c r="E89" s="210"/>
      <c r="F89" s="211"/>
      <c r="G89" s="82"/>
      <c r="H89" s="48"/>
    </row>
    <row r="90" spans="1:8" x14ac:dyDescent="0.25">
      <c r="A90" s="14" t="s">
        <v>45</v>
      </c>
      <c r="B90" s="209" t="s">
        <v>98</v>
      </c>
      <c r="C90" s="210"/>
      <c r="D90" s="210"/>
      <c r="E90" s="210"/>
      <c r="F90" s="211"/>
      <c r="G90" s="82"/>
      <c r="H90" s="53"/>
    </row>
    <row r="91" spans="1:8" x14ac:dyDescent="0.25">
      <c r="A91" s="14" t="s">
        <v>47</v>
      </c>
      <c r="B91" s="209" t="s">
        <v>99</v>
      </c>
      <c r="C91" s="210"/>
      <c r="D91" s="210"/>
      <c r="E91" s="210"/>
      <c r="F91" s="211"/>
      <c r="G91" s="11"/>
      <c r="H91" s="48"/>
    </row>
    <row r="92" spans="1:8" x14ac:dyDescent="0.25">
      <c r="A92" s="14" t="s">
        <v>100</v>
      </c>
      <c r="B92" s="209" t="s">
        <v>61</v>
      </c>
      <c r="C92" s="210"/>
      <c r="D92" s="210"/>
      <c r="E92" s="210"/>
      <c r="F92" s="211"/>
      <c r="G92" s="80"/>
      <c r="H92" s="48"/>
    </row>
    <row r="93" spans="1:8" x14ac:dyDescent="0.25">
      <c r="A93" s="219" t="s">
        <v>101</v>
      </c>
      <c r="B93" s="220"/>
      <c r="C93" s="220"/>
      <c r="D93" s="220"/>
      <c r="E93" s="220"/>
      <c r="F93" s="221"/>
      <c r="G93" s="34">
        <f>SUM(G82:G92)</f>
        <v>0</v>
      </c>
      <c r="H93" s="48"/>
    </row>
    <row r="94" spans="1:8" ht="15.75" thickBot="1" x14ac:dyDescent="0.3">
      <c r="A94" s="222"/>
      <c r="B94" s="223"/>
      <c r="C94" s="223"/>
      <c r="D94" s="223"/>
      <c r="E94" s="223"/>
      <c r="F94" s="223"/>
      <c r="G94" s="224"/>
      <c r="H94" s="58"/>
    </row>
    <row r="95" spans="1:8" x14ac:dyDescent="0.25">
      <c r="A95" s="156" t="s">
        <v>102</v>
      </c>
      <c r="B95" s="157"/>
      <c r="C95" s="157"/>
      <c r="D95" s="157"/>
      <c r="E95" s="157"/>
      <c r="F95" s="157"/>
      <c r="G95" s="158"/>
      <c r="H95" s="58"/>
    </row>
    <row r="96" spans="1:8" x14ac:dyDescent="0.25">
      <c r="A96" s="6">
        <v>4</v>
      </c>
      <c r="B96" s="225" t="s">
        <v>103</v>
      </c>
      <c r="C96" s="207"/>
      <c r="D96" s="207"/>
      <c r="E96" s="207"/>
      <c r="F96" s="226"/>
      <c r="G96" s="8" t="s">
        <v>30</v>
      </c>
      <c r="H96" s="48"/>
    </row>
    <row r="97" spans="1:8" x14ac:dyDescent="0.25">
      <c r="A97" s="14" t="s">
        <v>6</v>
      </c>
      <c r="B97" s="209" t="s">
        <v>104</v>
      </c>
      <c r="C97" s="210"/>
      <c r="D97" s="210"/>
      <c r="E97" s="210"/>
      <c r="F97" s="211"/>
      <c r="G97" s="80"/>
      <c r="H97" s="48"/>
    </row>
    <row r="98" spans="1:8" x14ac:dyDescent="0.25">
      <c r="A98" s="14" t="s">
        <v>8</v>
      </c>
      <c r="B98" s="209" t="s">
        <v>105</v>
      </c>
      <c r="C98" s="210"/>
      <c r="D98" s="210"/>
      <c r="E98" s="210"/>
      <c r="F98" s="211"/>
      <c r="G98" s="80"/>
      <c r="H98" s="48"/>
    </row>
    <row r="99" spans="1:8" x14ac:dyDescent="0.25">
      <c r="A99" s="14" t="s">
        <v>10</v>
      </c>
      <c r="B99" s="209" t="s">
        <v>106</v>
      </c>
      <c r="C99" s="210"/>
      <c r="D99" s="210"/>
      <c r="E99" s="210"/>
      <c r="F99" s="211"/>
      <c r="G99" s="80"/>
      <c r="H99" s="48"/>
    </row>
    <row r="100" spans="1:8" x14ac:dyDescent="0.25">
      <c r="A100" s="14" t="s">
        <v>12</v>
      </c>
      <c r="B100" s="209" t="s">
        <v>107</v>
      </c>
      <c r="C100" s="210"/>
      <c r="D100" s="210"/>
      <c r="E100" s="210"/>
      <c r="F100" s="211"/>
      <c r="G100" s="80"/>
      <c r="H100" s="48"/>
    </row>
    <row r="101" spans="1:8" x14ac:dyDescent="0.25">
      <c r="A101" s="14" t="s">
        <v>45</v>
      </c>
      <c r="B101" s="209" t="s">
        <v>61</v>
      </c>
      <c r="C101" s="210"/>
      <c r="D101" s="210"/>
      <c r="E101" s="210"/>
      <c r="F101" s="211"/>
      <c r="G101" s="80"/>
      <c r="H101" s="1"/>
    </row>
    <row r="102" spans="1:8" x14ac:dyDescent="0.25">
      <c r="A102" s="203" t="s">
        <v>108</v>
      </c>
      <c r="B102" s="204"/>
      <c r="C102" s="204"/>
      <c r="D102" s="204"/>
      <c r="E102" s="204"/>
      <c r="F102" s="213"/>
      <c r="G102" s="13">
        <f>SUM(G97:G101)</f>
        <v>0</v>
      </c>
      <c r="H102" s="1"/>
    </row>
    <row r="103" spans="1:8" ht="15.75" thickBot="1" x14ac:dyDescent="0.3">
      <c r="A103" s="214"/>
      <c r="B103" s="215"/>
      <c r="C103" s="215"/>
      <c r="D103" s="215"/>
      <c r="E103" s="215"/>
      <c r="F103" s="215"/>
      <c r="G103" s="216"/>
      <c r="H103" s="1"/>
    </row>
    <row r="104" spans="1:8" ht="15.75" thickBot="1" x14ac:dyDescent="0.3">
      <c r="A104" s="217" t="s">
        <v>109</v>
      </c>
      <c r="B104" s="218"/>
      <c r="C104" s="218"/>
      <c r="D104" s="218"/>
      <c r="E104" s="218"/>
      <c r="F104" s="218"/>
      <c r="G104" s="84">
        <f>G27+G78+G93+G102</f>
        <v>3690.9536133253332</v>
      </c>
      <c r="H104" s="1"/>
    </row>
    <row r="105" spans="1:8" ht="15.75" thickBot="1" x14ac:dyDescent="0.3">
      <c r="A105" s="140"/>
      <c r="B105" s="141"/>
      <c r="C105" s="141"/>
      <c r="D105" s="141"/>
      <c r="E105" s="141"/>
      <c r="F105" s="141"/>
      <c r="G105" s="142"/>
      <c r="H105" s="1"/>
    </row>
    <row r="106" spans="1:8" x14ac:dyDescent="0.25">
      <c r="A106" s="156" t="s">
        <v>110</v>
      </c>
      <c r="B106" s="157"/>
      <c r="C106" s="157"/>
      <c r="D106" s="157"/>
      <c r="E106" s="157"/>
      <c r="F106" s="157"/>
      <c r="G106" s="158"/>
      <c r="H106" s="1"/>
    </row>
    <row r="107" spans="1:8" x14ac:dyDescent="0.25">
      <c r="A107" s="6">
        <v>5</v>
      </c>
      <c r="B107" s="227" t="s">
        <v>111</v>
      </c>
      <c r="C107" s="228"/>
      <c r="D107" s="228"/>
      <c r="E107" s="229"/>
      <c r="F107" s="7" t="s">
        <v>29</v>
      </c>
      <c r="G107" s="8" t="s">
        <v>30</v>
      </c>
      <c r="H107" s="1"/>
    </row>
    <row r="108" spans="1:8" x14ac:dyDescent="0.25">
      <c r="A108" s="14" t="s">
        <v>6</v>
      </c>
      <c r="B108" s="182" t="s">
        <v>112</v>
      </c>
      <c r="C108" s="182"/>
      <c r="D108" s="182"/>
      <c r="E108" s="182"/>
      <c r="F108" s="83">
        <v>0</v>
      </c>
      <c r="G108" s="36">
        <f>F108*$G$104</f>
        <v>0</v>
      </c>
      <c r="H108" s="1"/>
    </row>
    <row r="109" spans="1:8" x14ac:dyDescent="0.25">
      <c r="A109" s="14" t="s">
        <v>8</v>
      </c>
      <c r="B109" s="182" t="s">
        <v>113</v>
      </c>
      <c r="C109" s="182"/>
      <c r="D109" s="182"/>
      <c r="E109" s="182"/>
      <c r="F109" s="83">
        <v>0</v>
      </c>
      <c r="G109" s="36">
        <f>F109*$G$104</f>
        <v>0</v>
      </c>
      <c r="H109" s="48"/>
    </row>
    <row r="110" spans="1:8" x14ac:dyDescent="0.25">
      <c r="A110" s="14" t="s">
        <v>10</v>
      </c>
      <c r="B110" s="182" t="s">
        <v>114</v>
      </c>
      <c r="C110" s="182"/>
      <c r="D110" s="182"/>
      <c r="E110" s="182"/>
      <c r="F110" s="83">
        <v>0</v>
      </c>
      <c r="G110" s="36">
        <f>F110*$G$104</f>
        <v>0</v>
      </c>
      <c r="H110" s="48"/>
    </row>
    <row r="111" spans="1:8" x14ac:dyDescent="0.25">
      <c r="A111" s="203" t="s">
        <v>115</v>
      </c>
      <c r="B111" s="204"/>
      <c r="C111" s="204"/>
      <c r="D111" s="204"/>
      <c r="E111" s="204"/>
      <c r="F111" s="37">
        <f>SUM(F108:F110)</f>
        <v>0</v>
      </c>
      <c r="G111" s="13">
        <f>SUM(G108:G110)</f>
        <v>0</v>
      </c>
      <c r="H111" s="48"/>
    </row>
    <row r="112" spans="1:8" ht="15.75" thickBot="1" x14ac:dyDescent="0.3">
      <c r="A112" s="206"/>
      <c r="B112" s="207"/>
      <c r="C112" s="207"/>
      <c r="D112" s="207"/>
      <c r="E112" s="207"/>
      <c r="F112" s="207"/>
      <c r="G112" s="208"/>
      <c r="H112" s="57"/>
    </row>
    <row r="113" spans="1:8" x14ac:dyDescent="0.25">
      <c r="A113" s="156" t="s">
        <v>116</v>
      </c>
      <c r="B113" s="157"/>
      <c r="C113" s="157"/>
      <c r="D113" s="157"/>
      <c r="E113" s="157"/>
      <c r="F113" s="157"/>
      <c r="G113" s="158"/>
      <c r="H113" s="48"/>
    </row>
    <row r="114" spans="1:8" x14ac:dyDescent="0.25">
      <c r="A114" s="6">
        <v>6</v>
      </c>
      <c r="B114" s="181" t="s">
        <v>117</v>
      </c>
      <c r="C114" s="181"/>
      <c r="D114" s="181"/>
      <c r="E114" s="181"/>
      <c r="F114" s="38" t="s">
        <v>29</v>
      </c>
      <c r="G114" s="8" t="s">
        <v>30</v>
      </c>
      <c r="H114" s="48"/>
    </row>
    <row r="115" spans="1:8" x14ac:dyDescent="0.25">
      <c r="A115" s="14" t="s">
        <v>6</v>
      </c>
      <c r="B115" s="182" t="s">
        <v>118</v>
      </c>
      <c r="C115" s="182"/>
      <c r="D115" s="182"/>
      <c r="E115" s="182"/>
      <c r="F115" s="81"/>
      <c r="G115" s="39">
        <f>($G$104+$G$111)/(1-$F$118)*F115</f>
        <v>0</v>
      </c>
      <c r="H115" s="48"/>
    </row>
    <row r="116" spans="1:8" x14ac:dyDescent="0.25">
      <c r="A116" s="14" t="s">
        <v>8</v>
      </c>
      <c r="B116" s="182" t="s">
        <v>119</v>
      </c>
      <c r="C116" s="182"/>
      <c r="D116" s="182"/>
      <c r="E116" s="182"/>
      <c r="F116" s="81"/>
      <c r="G116" s="39">
        <f>($G$104+$G$111)/(1-$F$118)*F116</f>
        <v>0</v>
      </c>
      <c r="H116" s="48"/>
    </row>
    <row r="117" spans="1:8" x14ac:dyDescent="0.25">
      <c r="A117" s="14" t="s">
        <v>10</v>
      </c>
      <c r="B117" s="182" t="s">
        <v>120</v>
      </c>
      <c r="C117" s="182"/>
      <c r="D117" s="182"/>
      <c r="E117" s="182"/>
      <c r="F117" s="81"/>
      <c r="G117" s="39">
        <f>($G$104+$G$111)/(1-$F$118)*F117</f>
        <v>0</v>
      </c>
      <c r="H117" s="48"/>
    </row>
    <row r="118" spans="1:8" x14ac:dyDescent="0.25">
      <c r="A118" s="203" t="s">
        <v>121</v>
      </c>
      <c r="B118" s="233"/>
      <c r="C118" s="233"/>
      <c r="D118" s="233"/>
      <c r="E118" s="234"/>
      <c r="F118" s="17">
        <f>SUM(F115:F117)</f>
        <v>0</v>
      </c>
      <c r="G118" s="40">
        <f>SUM(G115:G117)</f>
        <v>0</v>
      </c>
      <c r="H118" s="48"/>
    </row>
    <row r="119" spans="1:8" ht="15.75" thickBot="1" x14ac:dyDescent="0.3">
      <c r="A119" s="235"/>
      <c r="B119" s="236"/>
      <c r="C119" s="236"/>
      <c r="D119" s="236"/>
      <c r="E119" s="236"/>
      <c r="F119" s="236"/>
      <c r="G119" s="237"/>
      <c r="H119" s="1"/>
    </row>
    <row r="120" spans="1:8" ht="15.75" thickBot="1" x14ac:dyDescent="0.3">
      <c r="A120" s="238" t="s">
        <v>122</v>
      </c>
      <c r="B120" s="239"/>
      <c r="C120" s="239"/>
      <c r="D120" s="239"/>
      <c r="E120" s="239"/>
      <c r="F120" s="239"/>
      <c r="G120" s="41">
        <f>G118+G111+G104</f>
        <v>3690.9536133253332</v>
      </c>
      <c r="H120" s="1"/>
    </row>
    <row r="121" spans="1:8" ht="15.75" thickBot="1" x14ac:dyDescent="0.3">
      <c r="A121" s="240"/>
      <c r="B121" s="241"/>
      <c r="C121" s="241"/>
      <c r="D121" s="241"/>
      <c r="E121" s="241"/>
      <c r="F121" s="241"/>
      <c r="G121" s="242"/>
      <c r="H121" s="1"/>
    </row>
    <row r="122" spans="1:8" x14ac:dyDescent="0.25">
      <c r="A122" s="243" t="s">
        <v>123</v>
      </c>
      <c r="B122" s="244"/>
      <c r="C122" s="244"/>
      <c r="D122" s="244"/>
      <c r="E122" s="244"/>
      <c r="F122" s="244"/>
      <c r="G122" s="245"/>
      <c r="H122" s="56"/>
    </row>
    <row r="123" spans="1:8" x14ac:dyDescent="0.25">
      <c r="A123" s="230" t="s">
        <v>124</v>
      </c>
      <c r="B123" s="231"/>
      <c r="C123" s="231" t="s">
        <v>125</v>
      </c>
      <c r="D123" s="231" t="s">
        <v>126</v>
      </c>
      <c r="E123" s="231" t="s">
        <v>127</v>
      </c>
      <c r="F123" s="231" t="s">
        <v>128</v>
      </c>
      <c r="G123" s="232" t="s">
        <v>181</v>
      </c>
      <c r="H123" s="1"/>
    </row>
    <row r="124" spans="1:8" x14ac:dyDescent="0.25">
      <c r="A124" s="230"/>
      <c r="B124" s="231"/>
      <c r="C124" s="231"/>
      <c r="D124" s="231"/>
      <c r="E124" s="231"/>
      <c r="F124" s="231"/>
      <c r="G124" s="232"/>
      <c r="H124" s="1"/>
    </row>
    <row r="125" spans="1:8" ht="27.75" customHeight="1" x14ac:dyDescent="0.25">
      <c r="A125" s="265" t="s">
        <v>130</v>
      </c>
      <c r="B125" s="182"/>
      <c r="C125" s="42">
        <v>360</v>
      </c>
      <c r="D125" s="10">
        <v>0.5</v>
      </c>
      <c r="E125" s="43">
        <f>C125*(D125+1)*$G$27/220</f>
        <v>5566.5409090909088</v>
      </c>
      <c r="F125" s="43">
        <f>E125*(1+$F$78)</f>
        <v>9059.6134145258166</v>
      </c>
      <c r="G125" s="44">
        <f>F125/(1-$F$118)*(1+$F$111)</f>
        <v>9059.6134145258166</v>
      </c>
      <c r="H125" s="1"/>
    </row>
    <row r="126" spans="1:8" ht="27" customHeight="1" x14ac:dyDescent="0.25">
      <c r="A126" s="250" t="s">
        <v>131</v>
      </c>
      <c r="B126" s="198"/>
      <c r="C126" s="66">
        <v>77</v>
      </c>
      <c r="D126" s="67">
        <v>1</v>
      </c>
      <c r="E126" s="68">
        <f>C126*(D126+1)/220*$G$27</f>
        <v>1587.4949999999999</v>
      </c>
      <c r="F126" s="68">
        <f>E126*(1+$F$78)</f>
        <v>2583.6675293277331</v>
      </c>
      <c r="G126" s="44">
        <f>F126/(1-$F$118)*(1+$F$111)</f>
        <v>2583.6675293277331</v>
      </c>
      <c r="H126" s="59"/>
    </row>
    <row r="127" spans="1:8" ht="15.75" thickBot="1" x14ac:dyDescent="0.3">
      <c r="A127" s="251" t="s">
        <v>132</v>
      </c>
      <c r="B127" s="252"/>
      <c r="C127" s="45">
        <v>77</v>
      </c>
      <c r="D127" s="46">
        <v>0.39</v>
      </c>
      <c r="E127" s="85">
        <f>C$127*($G$27/220)*(1+D$125)*(1+D$127)</f>
        <v>1654.9635375000003</v>
      </c>
      <c r="F127" s="47">
        <f>E127*(1+$F$78)</f>
        <v>2693.4733993241621</v>
      </c>
      <c r="G127" s="44">
        <f>F127/(1-$F$118)*(1+$F$111)</f>
        <v>2693.4733993241621</v>
      </c>
      <c r="H127" s="48"/>
    </row>
    <row r="128" spans="1:8" ht="15.75" thickBot="1" x14ac:dyDescent="0.3">
      <c r="A128" s="253" t="s">
        <v>133</v>
      </c>
      <c r="B128" s="254"/>
      <c r="C128" s="254"/>
      <c r="D128" s="254"/>
      <c r="E128" s="254"/>
      <c r="F128" s="254"/>
      <c r="G128" s="86">
        <f>SUM(G125:G127)</f>
        <v>14336.754343177712</v>
      </c>
      <c r="H128" s="48"/>
    </row>
    <row r="129" spans="1:8" ht="15.75" thickBot="1" x14ac:dyDescent="0.3">
      <c r="A129" s="191"/>
      <c r="B129" s="192"/>
      <c r="C129" s="192"/>
      <c r="D129" s="192"/>
      <c r="E129" s="192"/>
      <c r="F129" s="192"/>
      <c r="G129" s="193"/>
      <c r="H129" s="56"/>
    </row>
    <row r="130" spans="1:8" ht="15.75" thickBot="1" x14ac:dyDescent="0.3">
      <c r="A130" s="255" t="s">
        <v>191</v>
      </c>
      <c r="B130" s="256"/>
      <c r="C130" s="256"/>
      <c r="D130" s="256"/>
      <c r="E130" s="256"/>
      <c r="F130" s="256"/>
      <c r="G130" s="257"/>
      <c r="H130" s="48"/>
    </row>
    <row r="131" spans="1:8" ht="45" x14ac:dyDescent="0.25">
      <c r="A131" s="104" t="s">
        <v>135</v>
      </c>
      <c r="B131" s="258" t="s">
        <v>136</v>
      </c>
      <c r="C131" s="259"/>
      <c r="D131" s="105" t="s">
        <v>137</v>
      </c>
      <c r="E131" s="105" t="s">
        <v>138</v>
      </c>
      <c r="F131" s="105" t="s">
        <v>184</v>
      </c>
      <c r="G131" s="106" t="s">
        <v>139</v>
      </c>
      <c r="H131" s="60"/>
    </row>
    <row r="132" spans="1:8" ht="15.75" thickBot="1" x14ac:dyDescent="0.3">
      <c r="A132" s="107">
        <v>6</v>
      </c>
      <c r="B132" s="260" t="str">
        <f>B15</f>
        <v>Assistente Administrativo I</v>
      </c>
      <c r="C132" s="261"/>
      <c r="D132" s="109">
        <f>F15</f>
        <v>4</v>
      </c>
      <c r="E132" s="110">
        <f>G120</f>
        <v>3690.9536133253332</v>
      </c>
      <c r="F132" s="111">
        <f>G128/12</f>
        <v>1194.7295285981427</v>
      </c>
      <c r="G132" s="112">
        <f>E132*D132+F132</f>
        <v>15958.543981899475</v>
      </c>
      <c r="H132" s="60"/>
    </row>
    <row r="133" spans="1:8" ht="15.75" thickBot="1" x14ac:dyDescent="0.3">
      <c r="A133" s="246" t="s">
        <v>190</v>
      </c>
      <c r="B133" s="247"/>
      <c r="C133" s="247"/>
      <c r="D133" s="247"/>
      <c r="E133" s="247"/>
      <c r="F133" s="247"/>
      <c r="G133" s="103">
        <f>G132*12</f>
        <v>191502.52778279368</v>
      </c>
      <c r="H133" s="1"/>
    </row>
    <row r="134" spans="1:8" ht="13.5" customHeight="1" x14ac:dyDescent="0.25">
      <c r="A134" s="50"/>
      <c r="B134" s="50"/>
      <c r="C134" s="50"/>
      <c r="D134" s="50"/>
      <c r="E134" s="50"/>
      <c r="F134" s="50"/>
      <c r="G134" s="51"/>
      <c r="H134" s="49"/>
    </row>
    <row r="135" spans="1:8" x14ac:dyDescent="0.25">
      <c r="A135" s="48" t="s">
        <v>140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52" t="s">
        <v>141</v>
      </c>
      <c r="B136" s="1"/>
      <c r="C136" s="1"/>
      <c r="D136" s="1"/>
      <c r="E136" s="1"/>
      <c r="F136" s="1"/>
      <c r="G136" s="1"/>
      <c r="H136" s="1"/>
    </row>
    <row r="137" spans="1:8" x14ac:dyDescent="0.25">
      <c r="A137" s="52" t="s">
        <v>142</v>
      </c>
      <c r="B137" s="1"/>
      <c r="C137" s="1"/>
      <c r="D137" s="1"/>
      <c r="E137" s="1"/>
      <c r="F137" s="1"/>
      <c r="G137" s="1"/>
      <c r="H137" s="1"/>
    </row>
    <row r="138" spans="1:8" x14ac:dyDescent="0.25">
      <c r="A138" s="52" t="s">
        <v>143</v>
      </c>
      <c r="B138" s="1"/>
      <c r="C138" s="1"/>
      <c r="D138" s="1"/>
      <c r="E138" s="1"/>
      <c r="F138" s="1"/>
      <c r="G138" s="1"/>
      <c r="H138" s="1"/>
    </row>
    <row r="139" spans="1:8" x14ac:dyDescent="0.25">
      <c r="A139" s="52" t="s">
        <v>144</v>
      </c>
      <c r="B139" s="1"/>
      <c r="C139" s="1"/>
      <c r="D139" s="1"/>
      <c r="E139" s="1"/>
      <c r="F139" s="1"/>
      <c r="G139" s="1"/>
      <c r="H139" s="1"/>
    </row>
    <row r="140" spans="1:8" x14ac:dyDescent="0.25">
      <c r="A140" s="52" t="s">
        <v>145</v>
      </c>
      <c r="B140" s="1"/>
      <c r="C140" s="1"/>
      <c r="D140" s="1"/>
      <c r="E140" s="1"/>
      <c r="F140" s="1"/>
      <c r="G140" s="1"/>
      <c r="H140" s="1"/>
    </row>
    <row r="141" spans="1:8" x14ac:dyDescent="0.25">
      <c r="A141" s="52" t="s">
        <v>146</v>
      </c>
      <c r="B141" s="1"/>
      <c r="C141" s="1"/>
      <c r="D141" s="1"/>
      <c r="E141" s="1"/>
      <c r="F141" s="1"/>
      <c r="G141" s="1"/>
      <c r="H141" s="1"/>
    </row>
    <row r="142" spans="1:8" x14ac:dyDescent="0.25">
      <c r="A142" s="48" t="s">
        <v>147</v>
      </c>
      <c r="B142" s="1"/>
      <c r="C142" s="1"/>
      <c r="D142" s="1"/>
      <c r="E142" s="1"/>
      <c r="F142" s="1"/>
      <c r="G142" s="1"/>
      <c r="H142" s="1"/>
    </row>
    <row r="143" spans="1:8" x14ac:dyDescent="0.25">
      <c r="A143" s="48" t="s">
        <v>148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8" t="s">
        <v>149</v>
      </c>
      <c r="B144" s="1"/>
      <c r="C144" s="1"/>
      <c r="D144" s="1"/>
      <c r="E144" s="1"/>
      <c r="F144" s="1"/>
      <c r="G144" s="1"/>
      <c r="H144" s="1"/>
    </row>
    <row r="145" spans="8:8" x14ac:dyDescent="0.25">
      <c r="H145" s="56"/>
    </row>
  </sheetData>
  <mergeCells count="150">
    <mergeCell ref="A133:F133"/>
    <mergeCell ref="A125:B125"/>
    <mergeCell ref="A126:B126"/>
    <mergeCell ref="A127:B127"/>
    <mergeCell ref="A128:F128"/>
    <mergeCell ref="A129:G129"/>
    <mergeCell ref="A130:G130"/>
    <mergeCell ref="B131:C131"/>
    <mergeCell ref="B132:C132"/>
    <mergeCell ref="A123:B124"/>
    <mergeCell ref="C123:C124"/>
    <mergeCell ref="D123:D124"/>
    <mergeCell ref="E123:E124"/>
    <mergeCell ref="F123:F124"/>
    <mergeCell ref="G123:G124"/>
    <mergeCell ref="B117:E117"/>
    <mergeCell ref="A118:E118"/>
    <mergeCell ref="A119:G119"/>
    <mergeCell ref="A120:F120"/>
    <mergeCell ref="A121:G121"/>
    <mergeCell ref="A122:G122"/>
    <mergeCell ref="A111:E111"/>
    <mergeCell ref="A112:G112"/>
    <mergeCell ref="A113:G113"/>
    <mergeCell ref="B114:E114"/>
    <mergeCell ref="B115:E115"/>
    <mergeCell ref="B116:E116"/>
    <mergeCell ref="A105:G105"/>
    <mergeCell ref="A106:G106"/>
    <mergeCell ref="B107:E107"/>
    <mergeCell ref="B108:E108"/>
    <mergeCell ref="B109:E109"/>
    <mergeCell ref="B110:E110"/>
    <mergeCell ref="B99:F99"/>
    <mergeCell ref="B100:F100"/>
    <mergeCell ref="B101:F101"/>
    <mergeCell ref="A102:F102"/>
    <mergeCell ref="A103:G103"/>
    <mergeCell ref="A104:F104"/>
    <mergeCell ref="A93:F93"/>
    <mergeCell ref="A94:G94"/>
    <mergeCell ref="A95:G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E81"/>
    <mergeCell ref="B82:F82"/>
    <mergeCell ref="B83:E83"/>
    <mergeCell ref="B84:F84"/>
    <mergeCell ref="B85:E85"/>
    <mergeCell ref="B86:F86"/>
    <mergeCell ref="B75:E75"/>
    <mergeCell ref="B76:E76"/>
    <mergeCell ref="B77:E77"/>
    <mergeCell ref="A78:E78"/>
    <mergeCell ref="A79:G79"/>
    <mergeCell ref="A80:G80"/>
    <mergeCell ref="B69:E69"/>
    <mergeCell ref="A70:E70"/>
    <mergeCell ref="A71:G71"/>
    <mergeCell ref="A72:G72"/>
    <mergeCell ref="B73:E73"/>
    <mergeCell ref="B74:E74"/>
    <mergeCell ref="B64:E64"/>
    <mergeCell ref="B65:E65"/>
    <mergeCell ref="B66:E66"/>
    <mergeCell ref="A67:E67"/>
    <mergeCell ref="B68:E68"/>
    <mergeCell ref="H57:H58"/>
    <mergeCell ref="B59:E59"/>
    <mergeCell ref="B60:E60"/>
    <mergeCell ref="A61:E61"/>
    <mergeCell ref="A62:G62"/>
    <mergeCell ref="B63:E63"/>
    <mergeCell ref="B53:E53"/>
    <mergeCell ref="A54:E54"/>
    <mergeCell ref="A55:G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A41:G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A40:E40"/>
    <mergeCell ref="A29:G29"/>
    <mergeCell ref="A30:G30"/>
    <mergeCell ref="B31:E31"/>
    <mergeCell ref="B32:E32"/>
    <mergeCell ref="B33:E33"/>
    <mergeCell ref="B34:E34"/>
    <mergeCell ref="B23:E23"/>
    <mergeCell ref="B24:F24"/>
    <mergeCell ref="B25:E25"/>
    <mergeCell ref="A26:E26"/>
    <mergeCell ref="A27:F27"/>
    <mergeCell ref="A28:G28"/>
    <mergeCell ref="B19:E19"/>
    <mergeCell ref="F19:G19"/>
    <mergeCell ref="B20:E20"/>
    <mergeCell ref="F20:G20"/>
    <mergeCell ref="A21:G21"/>
    <mergeCell ref="A22:G22"/>
    <mergeCell ref="B14:E14"/>
    <mergeCell ref="F14:G14"/>
    <mergeCell ref="B15:E15"/>
    <mergeCell ref="F15:G15"/>
    <mergeCell ref="A16:G16"/>
    <mergeCell ref="B17:E17"/>
    <mergeCell ref="F17:G17"/>
    <mergeCell ref="B18:E18"/>
    <mergeCell ref="F18:G18"/>
    <mergeCell ref="A12:G12"/>
    <mergeCell ref="A13:G13"/>
    <mergeCell ref="A6:G6"/>
    <mergeCell ref="B7:E7"/>
    <mergeCell ref="F7:G7"/>
    <mergeCell ref="B8:E8"/>
    <mergeCell ref="F8:G8"/>
    <mergeCell ref="B9:E9"/>
    <mergeCell ref="F9:G9"/>
    <mergeCell ref="A1:G1"/>
    <mergeCell ref="A2:G2"/>
    <mergeCell ref="A3:G3"/>
    <mergeCell ref="A4:D4"/>
    <mergeCell ref="F4:G4"/>
    <mergeCell ref="A5:G5"/>
    <mergeCell ref="B10:E10"/>
    <mergeCell ref="F10:G10"/>
    <mergeCell ref="B11:E11"/>
    <mergeCell ref="F11:G11"/>
  </mergeCells>
  <dataValidations count="3">
    <dataValidation type="decimal" operator="greaterThanOrEqual" allowBlank="1" showInputMessage="1" showErrorMessage="1" error="O preenchimento deverá respeitar o piso salarial da categoria estabelecido pela Convenção Coletiva." sqref="G24">
      <formula1>F17</formula1>
    </dataValidation>
    <dataValidation type="decimal" operator="lessThanOrEqual" allowBlank="1" showInputMessage="1" showErrorMessage="1" error="O limite máximo para desconto é de 6% do valor do salário base." sqref="F83">
      <formula1>0.06</formula1>
    </dataValidation>
    <dataValidation type="decimal" operator="lessThanOrEqual" allowBlank="1" showInputMessage="1" showErrorMessage="1" error="O limite máximo para desconto é de 20% do valor do auxílio alimentação." sqref="F85">
      <formula1>0.2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5"/>
  <sheetViews>
    <sheetView showGridLines="0" topLeftCell="A118" zoomScale="160" zoomScaleNormal="160" workbookViewId="0">
      <selection activeCell="E127" sqref="E127"/>
    </sheetView>
  </sheetViews>
  <sheetFormatPr defaultRowHeight="15" x14ac:dyDescent="0.25"/>
  <cols>
    <col min="1" max="1" width="9.28515625" bestFit="1" customWidth="1"/>
    <col min="2" max="2" width="11" customWidth="1"/>
    <col min="3" max="4" width="9.28515625" bestFit="1" customWidth="1"/>
    <col min="5" max="5" width="18.28515625" customWidth="1"/>
    <col min="6" max="6" width="14.85546875" customWidth="1"/>
    <col min="7" max="7" width="17.42578125" bestFit="1" customWidth="1"/>
  </cols>
  <sheetData>
    <row r="1" spans="1:8" ht="30.75" customHeight="1" thickBot="1" x14ac:dyDescent="0.3">
      <c r="A1" s="136" t="s">
        <v>0</v>
      </c>
      <c r="B1" s="136"/>
      <c r="C1" s="136"/>
      <c r="D1" s="136"/>
      <c r="E1" s="136"/>
      <c r="F1" s="136"/>
      <c r="G1" s="136"/>
      <c r="H1" s="1"/>
    </row>
    <row r="2" spans="1:8" x14ac:dyDescent="0.25">
      <c r="A2" s="137" t="s">
        <v>207</v>
      </c>
      <c r="B2" s="138"/>
      <c r="C2" s="138"/>
      <c r="D2" s="138"/>
      <c r="E2" s="138"/>
      <c r="F2" s="138"/>
      <c r="G2" s="139"/>
      <c r="H2" s="1"/>
    </row>
    <row r="3" spans="1:8" x14ac:dyDescent="0.25">
      <c r="A3" s="129" t="s">
        <v>1</v>
      </c>
      <c r="B3" s="130"/>
      <c r="C3" s="130"/>
      <c r="D3" s="130"/>
      <c r="E3" s="130"/>
      <c r="F3" s="130"/>
      <c r="G3" s="131"/>
      <c r="H3" s="1"/>
    </row>
    <row r="4" spans="1:8" x14ac:dyDescent="0.25">
      <c r="A4" s="124" t="s">
        <v>2</v>
      </c>
      <c r="B4" s="125"/>
      <c r="C4" s="125"/>
      <c r="D4" s="126"/>
      <c r="E4" s="298" t="s">
        <v>211</v>
      </c>
      <c r="F4" s="127" t="s">
        <v>4</v>
      </c>
      <c r="G4" s="128"/>
      <c r="H4" s="1"/>
    </row>
    <row r="5" spans="1:8" ht="15.75" thickBot="1" x14ac:dyDescent="0.3">
      <c r="A5" s="140"/>
      <c r="B5" s="141"/>
      <c r="C5" s="141"/>
      <c r="D5" s="141"/>
      <c r="E5" s="141"/>
      <c r="F5" s="141"/>
      <c r="G5" s="142"/>
      <c r="H5" s="1"/>
    </row>
    <row r="6" spans="1:8" x14ac:dyDescent="0.25">
      <c r="A6" s="156" t="s">
        <v>5</v>
      </c>
      <c r="B6" s="157"/>
      <c r="C6" s="157"/>
      <c r="D6" s="157"/>
      <c r="E6" s="157"/>
      <c r="F6" s="157"/>
      <c r="G6" s="158"/>
      <c r="H6" s="48"/>
    </row>
    <row r="7" spans="1:8" ht="15.75" customHeight="1" x14ac:dyDescent="0.25">
      <c r="A7" s="2" t="s">
        <v>6</v>
      </c>
      <c r="B7" s="143" t="s">
        <v>7</v>
      </c>
      <c r="C7" s="144"/>
      <c r="D7" s="144"/>
      <c r="E7" s="145"/>
      <c r="F7" s="146"/>
      <c r="G7" s="147"/>
      <c r="H7" s="48"/>
    </row>
    <row r="8" spans="1:8" x14ac:dyDescent="0.25">
      <c r="A8" s="2" t="s">
        <v>8</v>
      </c>
      <c r="B8" s="143" t="s">
        <v>9</v>
      </c>
      <c r="C8" s="144"/>
      <c r="D8" s="144"/>
      <c r="E8" s="145"/>
      <c r="F8" s="146"/>
      <c r="G8" s="147"/>
      <c r="H8" s="48"/>
    </row>
    <row r="9" spans="1:8" ht="27" customHeight="1" x14ac:dyDescent="0.25">
      <c r="A9" s="3" t="s">
        <v>10</v>
      </c>
      <c r="B9" s="159" t="s">
        <v>11</v>
      </c>
      <c r="C9" s="160"/>
      <c r="D9" s="160"/>
      <c r="E9" s="161"/>
      <c r="F9" s="162"/>
      <c r="G9" s="163"/>
      <c r="H9" s="48"/>
    </row>
    <row r="10" spans="1:8" x14ac:dyDescent="0.25">
      <c r="A10" s="3" t="s">
        <v>12</v>
      </c>
      <c r="B10" s="143" t="s">
        <v>13</v>
      </c>
      <c r="C10" s="144"/>
      <c r="D10" s="144"/>
      <c r="E10" s="145"/>
      <c r="F10" s="146"/>
      <c r="G10" s="147"/>
      <c r="H10" s="48"/>
    </row>
    <row r="11" spans="1:8" ht="24.75" customHeight="1" x14ac:dyDescent="0.25">
      <c r="A11" s="2" t="s">
        <v>14</v>
      </c>
      <c r="B11" s="143" t="s">
        <v>15</v>
      </c>
      <c r="C11" s="144"/>
      <c r="D11" s="144"/>
      <c r="E11" s="145"/>
      <c r="F11" s="148" t="s">
        <v>210</v>
      </c>
      <c r="G11" s="149"/>
      <c r="H11" s="48"/>
    </row>
    <row r="12" spans="1:8" ht="15.75" thickBot="1" x14ac:dyDescent="0.3">
      <c r="A12" s="150"/>
      <c r="B12" s="151"/>
      <c r="C12" s="151"/>
      <c r="D12" s="151"/>
      <c r="E12" s="151"/>
      <c r="F12" s="151"/>
      <c r="G12" s="152"/>
      <c r="H12" s="48"/>
    </row>
    <row r="13" spans="1:8" x14ac:dyDescent="0.25">
      <c r="A13" s="153" t="s">
        <v>16</v>
      </c>
      <c r="B13" s="154"/>
      <c r="C13" s="154"/>
      <c r="D13" s="154"/>
      <c r="E13" s="154"/>
      <c r="F13" s="154"/>
      <c r="G13" s="155"/>
      <c r="H13" s="48"/>
    </row>
    <row r="14" spans="1:8" x14ac:dyDescent="0.25">
      <c r="A14" s="4" t="s">
        <v>17</v>
      </c>
      <c r="B14" s="168" t="s">
        <v>18</v>
      </c>
      <c r="C14" s="168"/>
      <c r="D14" s="168"/>
      <c r="E14" s="168"/>
      <c r="F14" s="146" t="s">
        <v>19</v>
      </c>
      <c r="G14" s="147"/>
      <c r="H14" s="48"/>
    </row>
    <row r="15" spans="1:8" x14ac:dyDescent="0.25">
      <c r="A15" s="5" t="s">
        <v>20</v>
      </c>
      <c r="B15" s="164" t="s">
        <v>195</v>
      </c>
      <c r="C15" s="164"/>
      <c r="D15" s="164"/>
      <c r="E15" s="164"/>
      <c r="F15" s="169">
        <v>1</v>
      </c>
      <c r="G15" s="147"/>
      <c r="H15" s="48"/>
    </row>
    <row r="16" spans="1:8" x14ac:dyDescent="0.25">
      <c r="A16" s="170" t="s">
        <v>22</v>
      </c>
      <c r="B16" s="171"/>
      <c r="C16" s="171"/>
      <c r="D16" s="171"/>
      <c r="E16" s="171"/>
      <c r="F16" s="171"/>
      <c r="G16" s="172"/>
      <c r="H16" s="48"/>
    </row>
    <row r="17" spans="1:8" x14ac:dyDescent="0.25">
      <c r="A17" s="5" t="s">
        <v>6</v>
      </c>
      <c r="B17" s="164" t="s">
        <v>23</v>
      </c>
      <c r="C17" s="164"/>
      <c r="D17" s="164"/>
      <c r="E17" s="173"/>
      <c r="F17" s="174">
        <v>2267.85</v>
      </c>
      <c r="G17" s="175"/>
      <c r="H17" s="48"/>
    </row>
    <row r="18" spans="1:8" x14ac:dyDescent="0.25">
      <c r="A18" s="5" t="s">
        <v>8</v>
      </c>
      <c r="B18" s="164" t="s">
        <v>172</v>
      </c>
      <c r="C18" s="164"/>
      <c r="D18" s="164"/>
      <c r="E18" s="164"/>
      <c r="F18" s="176">
        <v>1412</v>
      </c>
      <c r="G18" s="177"/>
      <c r="H18" s="48"/>
    </row>
    <row r="19" spans="1:8" ht="27" customHeight="1" x14ac:dyDescent="0.25">
      <c r="A19" s="70" t="s">
        <v>10</v>
      </c>
      <c r="B19" s="278" t="s">
        <v>24</v>
      </c>
      <c r="C19" s="278"/>
      <c r="D19" s="278"/>
      <c r="E19" s="278"/>
      <c r="F19" s="162" t="s">
        <v>153</v>
      </c>
      <c r="G19" s="163"/>
      <c r="H19" s="48"/>
    </row>
    <row r="20" spans="1:8" x14ac:dyDescent="0.25">
      <c r="A20" s="5" t="s">
        <v>12</v>
      </c>
      <c r="B20" s="164" t="s">
        <v>25</v>
      </c>
      <c r="C20" s="164"/>
      <c r="D20" s="164"/>
      <c r="E20" s="164"/>
      <c r="F20" s="162"/>
      <c r="G20" s="163"/>
      <c r="H20" s="48"/>
    </row>
    <row r="21" spans="1:8" ht="15.75" thickBot="1" x14ac:dyDescent="0.3">
      <c r="A21" s="165"/>
      <c r="B21" s="166"/>
      <c r="C21" s="166"/>
      <c r="D21" s="166"/>
      <c r="E21" s="166"/>
      <c r="F21" s="166"/>
      <c r="G21" s="167"/>
      <c r="H21" s="48"/>
    </row>
    <row r="22" spans="1:8" x14ac:dyDescent="0.25">
      <c r="A22" s="156" t="s">
        <v>27</v>
      </c>
      <c r="B22" s="157"/>
      <c r="C22" s="157"/>
      <c r="D22" s="157"/>
      <c r="E22" s="157"/>
      <c r="F22" s="157"/>
      <c r="G22" s="158"/>
      <c r="H22" s="48"/>
    </row>
    <row r="23" spans="1:8" x14ac:dyDescent="0.25">
      <c r="A23" s="6">
        <v>1</v>
      </c>
      <c r="B23" s="181" t="s">
        <v>28</v>
      </c>
      <c r="C23" s="181"/>
      <c r="D23" s="181"/>
      <c r="E23" s="181"/>
      <c r="F23" s="7" t="s">
        <v>29</v>
      </c>
      <c r="G23" s="8" t="s">
        <v>30</v>
      </c>
      <c r="H23" s="53"/>
    </row>
    <row r="24" spans="1:8" x14ac:dyDescent="0.25">
      <c r="A24" s="9" t="s">
        <v>6</v>
      </c>
      <c r="B24" s="183" t="s">
        <v>31</v>
      </c>
      <c r="C24" s="184"/>
      <c r="D24" s="184"/>
      <c r="E24" s="184"/>
      <c r="F24" s="185"/>
      <c r="G24" s="80">
        <f>F17</f>
        <v>2267.85</v>
      </c>
      <c r="H24" s="48"/>
    </row>
    <row r="25" spans="1:8" ht="15" customHeight="1" x14ac:dyDescent="0.25">
      <c r="A25" s="9" t="s">
        <v>8</v>
      </c>
      <c r="B25" s="186" t="s">
        <v>173</v>
      </c>
      <c r="C25" s="186"/>
      <c r="D25" s="186"/>
      <c r="E25" s="186"/>
      <c r="F25" s="10">
        <v>0.2</v>
      </c>
      <c r="G25" s="11">
        <f>F18*F25</f>
        <v>282.40000000000003</v>
      </c>
      <c r="H25" s="48"/>
    </row>
    <row r="26" spans="1:8" x14ac:dyDescent="0.25">
      <c r="A26" s="187" t="s">
        <v>33</v>
      </c>
      <c r="B26" s="184"/>
      <c r="C26" s="184"/>
      <c r="D26" s="184"/>
      <c r="E26" s="185"/>
      <c r="F26" s="12"/>
      <c r="G26" s="11"/>
      <c r="H26" s="48"/>
    </row>
    <row r="27" spans="1:8" x14ac:dyDescent="0.25">
      <c r="A27" s="188" t="s">
        <v>34</v>
      </c>
      <c r="B27" s="189"/>
      <c r="C27" s="189"/>
      <c r="D27" s="189"/>
      <c r="E27" s="189"/>
      <c r="F27" s="190"/>
      <c r="G27" s="13">
        <f>SUM(G24:G26)</f>
        <v>2550.25</v>
      </c>
      <c r="H27" s="48"/>
    </row>
    <row r="28" spans="1:8" ht="15.75" thickBot="1" x14ac:dyDescent="0.3">
      <c r="A28" s="191"/>
      <c r="B28" s="192"/>
      <c r="C28" s="192"/>
      <c r="D28" s="192"/>
      <c r="E28" s="192"/>
      <c r="F28" s="192"/>
      <c r="G28" s="193"/>
      <c r="H28" s="48"/>
    </row>
    <row r="29" spans="1:8" x14ac:dyDescent="0.25">
      <c r="A29" s="156" t="s">
        <v>35</v>
      </c>
      <c r="B29" s="157"/>
      <c r="C29" s="157"/>
      <c r="D29" s="157"/>
      <c r="E29" s="157"/>
      <c r="F29" s="157"/>
      <c r="G29" s="158"/>
      <c r="H29" s="48"/>
    </row>
    <row r="30" spans="1:8" x14ac:dyDescent="0.25">
      <c r="A30" s="178"/>
      <c r="B30" s="179"/>
      <c r="C30" s="179"/>
      <c r="D30" s="179"/>
      <c r="E30" s="179"/>
      <c r="F30" s="179"/>
      <c r="G30" s="180"/>
      <c r="H30" s="48"/>
    </row>
    <row r="31" spans="1:8" x14ac:dyDescent="0.25">
      <c r="A31" s="6" t="s">
        <v>36</v>
      </c>
      <c r="B31" s="181" t="s">
        <v>37</v>
      </c>
      <c r="C31" s="181"/>
      <c r="D31" s="181"/>
      <c r="E31" s="181"/>
      <c r="F31" s="7" t="s">
        <v>29</v>
      </c>
      <c r="G31" s="8" t="s">
        <v>30</v>
      </c>
      <c r="H31" s="48"/>
    </row>
    <row r="32" spans="1:8" x14ac:dyDescent="0.25">
      <c r="A32" s="14" t="s">
        <v>6</v>
      </c>
      <c r="B32" s="182" t="s">
        <v>38</v>
      </c>
      <c r="C32" s="182"/>
      <c r="D32" s="182"/>
      <c r="E32" s="182"/>
      <c r="F32" s="15">
        <v>0.2</v>
      </c>
      <c r="G32" s="11">
        <f t="shared" ref="G32:G39" si="0">$G$27*F32</f>
        <v>510.05</v>
      </c>
      <c r="H32" s="54"/>
    </row>
    <row r="33" spans="1:8" x14ac:dyDescent="0.25">
      <c r="A33" s="14" t="s">
        <v>8</v>
      </c>
      <c r="B33" s="182" t="s">
        <v>39</v>
      </c>
      <c r="C33" s="182"/>
      <c r="D33" s="182"/>
      <c r="E33" s="182"/>
      <c r="F33" s="15"/>
      <c r="G33" s="11">
        <f t="shared" si="0"/>
        <v>0</v>
      </c>
      <c r="H33" s="48"/>
    </row>
    <row r="34" spans="1:8" x14ac:dyDescent="0.25">
      <c r="A34" s="14" t="s">
        <v>10</v>
      </c>
      <c r="B34" s="182" t="s">
        <v>40</v>
      </c>
      <c r="C34" s="182"/>
      <c r="D34" s="182"/>
      <c r="E34" s="182"/>
      <c r="F34" s="15"/>
      <c r="G34" s="11">
        <f t="shared" si="0"/>
        <v>0</v>
      </c>
      <c r="H34" s="48"/>
    </row>
    <row r="35" spans="1:8" x14ac:dyDescent="0.25">
      <c r="A35" s="14" t="s">
        <v>12</v>
      </c>
      <c r="B35" s="182" t="s">
        <v>41</v>
      </c>
      <c r="C35" s="182"/>
      <c r="D35" s="182"/>
      <c r="E35" s="182"/>
      <c r="F35" s="15"/>
      <c r="G35" s="11">
        <f t="shared" si="0"/>
        <v>0</v>
      </c>
      <c r="H35" s="48"/>
    </row>
    <row r="36" spans="1:8" x14ac:dyDescent="0.25">
      <c r="A36" s="14" t="s">
        <v>14</v>
      </c>
      <c r="B36" s="182" t="s">
        <v>42</v>
      </c>
      <c r="C36" s="182"/>
      <c r="D36" s="182"/>
      <c r="E36" s="182"/>
      <c r="F36" s="15"/>
      <c r="G36" s="11">
        <f t="shared" si="0"/>
        <v>0</v>
      </c>
      <c r="H36" s="48"/>
    </row>
    <row r="37" spans="1:8" x14ac:dyDescent="0.25">
      <c r="A37" s="14" t="s">
        <v>43</v>
      </c>
      <c r="B37" s="182" t="s">
        <v>44</v>
      </c>
      <c r="C37" s="182"/>
      <c r="D37" s="182"/>
      <c r="E37" s="182"/>
      <c r="F37" s="16">
        <v>0.08</v>
      </c>
      <c r="G37" s="11">
        <f t="shared" si="0"/>
        <v>204.02</v>
      </c>
      <c r="H37" s="48"/>
    </row>
    <row r="38" spans="1:8" x14ac:dyDescent="0.25">
      <c r="A38" s="14" t="s">
        <v>45</v>
      </c>
      <c r="B38" s="182" t="s">
        <v>46</v>
      </c>
      <c r="C38" s="182"/>
      <c r="D38" s="182"/>
      <c r="E38" s="182"/>
      <c r="F38" s="81"/>
      <c r="G38" s="11">
        <f t="shared" si="0"/>
        <v>0</v>
      </c>
      <c r="H38" s="48"/>
    </row>
    <row r="39" spans="1:8" x14ac:dyDescent="0.25">
      <c r="A39" s="14" t="s">
        <v>47</v>
      </c>
      <c r="B39" s="182" t="s">
        <v>48</v>
      </c>
      <c r="C39" s="182"/>
      <c r="D39" s="182"/>
      <c r="E39" s="182"/>
      <c r="F39" s="15"/>
      <c r="G39" s="11">
        <f t="shared" si="0"/>
        <v>0</v>
      </c>
      <c r="H39" s="53"/>
    </row>
    <row r="40" spans="1:8" x14ac:dyDescent="0.25">
      <c r="A40" s="194" t="s">
        <v>49</v>
      </c>
      <c r="B40" s="195"/>
      <c r="C40" s="195"/>
      <c r="D40" s="195"/>
      <c r="E40" s="195"/>
      <c r="F40" s="17">
        <f>SUM(F32:F39)</f>
        <v>0.28000000000000003</v>
      </c>
      <c r="G40" s="13">
        <f>SUM(G32:G39)</f>
        <v>714.07</v>
      </c>
      <c r="H40" s="52"/>
    </row>
    <row r="41" spans="1:8" x14ac:dyDescent="0.25">
      <c r="A41" s="178"/>
      <c r="B41" s="179"/>
      <c r="C41" s="179"/>
      <c r="D41" s="179"/>
      <c r="E41" s="179"/>
      <c r="F41" s="179"/>
      <c r="G41" s="180"/>
      <c r="H41" s="55"/>
    </row>
    <row r="42" spans="1:8" x14ac:dyDescent="0.25">
      <c r="A42" s="6" t="s">
        <v>50</v>
      </c>
      <c r="B42" s="181" t="s">
        <v>51</v>
      </c>
      <c r="C42" s="181"/>
      <c r="D42" s="181"/>
      <c r="E42" s="181"/>
      <c r="F42" s="7" t="s">
        <v>29</v>
      </c>
      <c r="G42" s="8" t="s">
        <v>30</v>
      </c>
      <c r="H42" s="48"/>
    </row>
    <row r="43" spans="1:8" x14ac:dyDescent="0.25">
      <c r="A43" s="14" t="s">
        <v>6</v>
      </c>
      <c r="B43" s="182" t="s">
        <v>52</v>
      </c>
      <c r="C43" s="182"/>
      <c r="D43" s="182"/>
      <c r="E43" s="182"/>
      <c r="F43" s="15">
        <v>8.3330000000000001E-2</v>
      </c>
      <c r="G43" s="11">
        <f>SUM($G$27*F43)</f>
        <v>212.51233250000001</v>
      </c>
      <c r="H43" s="52"/>
    </row>
    <row r="44" spans="1:8" x14ac:dyDescent="0.25">
      <c r="A44" s="14" t="s">
        <v>8</v>
      </c>
      <c r="B44" s="182" t="s">
        <v>53</v>
      </c>
      <c r="C44" s="182"/>
      <c r="D44" s="182"/>
      <c r="E44" s="182"/>
      <c r="F44" s="15">
        <v>8.3299999999999999E-2</v>
      </c>
      <c r="G44" s="18">
        <f>G27*F44</f>
        <v>212.43582499999999</v>
      </c>
      <c r="H44" s="52"/>
    </row>
    <row r="45" spans="1:8" x14ac:dyDescent="0.25">
      <c r="A45" s="14" t="s">
        <v>10</v>
      </c>
      <c r="B45" s="182" t="s">
        <v>54</v>
      </c>
      <c r="C45" s="182"/>
      <c r="D45" s="182"/>
      <c r="E45" s="182"/>
      <c r="F45" s="15">
        <f>1/3/12</f>
        <v>2.7777777777777776E-2</v>
      </c>
      <c r="G45" s="11">
        <f>SUM($G$27*F45)</f>
        <v>70.840277777777771</v>
      </c>
      <c r="H45" s="52"/>
    </row>
    <row r="46" spans="1:8" x14ac:dyDescent="0.25">
      <c r="A46" s="14" t="s">
        <v>12</v>
      </c>
      <c r="B46" s="182" t="s">
        <v>55</v>
      </c>
      <c r="C46" s="182"/>
      <c r="D46" s="182"/>
      <c r="E46" s="182"/>
      <c r="F46" s="19">
        <f>7/30/12</f>
        <v>1.9444444444444445E-2</v>
      </c>
      <c r="G46" s="11">
        <f>(G27)*F46</f>
        <v>49.588194444444447</v>
      </c>
      <c r="H46" s="52"/>
    </row>
    <row r="47" spans="1:8" x14ac:dyDescent="0.25">
      <c r="A47" s="14" t="s">
        <v>14</v>
      </c>
      <c r="B47" s="182" t="s">
        <v>56</v>
      </c>
      <c r="C47" s="182"/>
      <c r="D47" s="182"/>
      <c r="E47" s="182"/>
      <c r="F47" s="15">
        <f>5/30/12</f>
        <v>1.3888888888888888E-2</v>
      </c>
      <c r="G47" s="18">
        <f>G27*F47</f>
        <v>35.420138888888886</v>
      </c>
      <c r="H47" s="52"/>
    </row>
    <row r="48" spans="1:8" x14ac:dyDescent="0.25">
      <c r="A48" s="14" t="s">
        <v>43</v>
      </c>
      <c r="B48" s="182" t="s">
        <v>57</v>
      </c>
      <c r="C48" s="182"/>
      <c r="D48" s="182"/>
      <c r="E48" s="182"/>
      <c r="F48" s="15">
        <f>5/30/12*0.015</f>
        <v>2.0833333333333332E-4</v>
      </c>
      <c r="G48" s="18">
        <f>G27*F48</f>
        <v>0.53130208333333329</v>
      </c>
      <c r="H48" s="48"/>
    </row>
    <row r="49" spans="1:8" x14ac:dyDescent="0.25">
      <c r="A49" s="14" t="s">
        <v>45</v>
      </c>
      <c r="B49" s="182" t="s">
        <v>58</v>
      </c>
      <c r="C49" s="182"/>
      <c r="D49" s="182"/>
      <c r="E49" s="182"/>
      <c r="F49" s="15">
        <f>1/30/12</f>
        <v>2.7777777777777779E-3</v>
      </c>
      <c r="G49" s="18">
        <f>G27*F49</f>
        <v>7.084027777777778</v>
      </c>
      <c r="H49" s="53"/>
    </row>
    <row r="50" spans="1:8" x14ac:dyDescent="0.25">
      <c r="A50" s="14" t="s">
        <v>47</v>
      </c>
      <c r="B50" s="182" t="s">
        <v>59</v>
      </c>
      <c r="C50" s="182"/>
      <c r="D50" s="182"/>
      <c r="E50" s="182"/>
      <c r="F50" s="15">
        <f>15/30/12*0.08</f>
        <v>3.3333333333333331E-3</v>
      </c>
      <c r="G50" s="18">
        <f>G27*F50</f>
        <v>8.5008333333333326</v>
      </c>
      <c r="H50" s="48"/>
    </row>
    <row r="51" spans="1:8" x14ac:dyDescent="0.25">
      <c r="A51" s="14" t="s">
        <v>60</v>
      </c>
      <c r="B51" s="182" t="s">
        <v>61</v>
      </c>
      <c r="C51" s="182"/>
      <c r="D51" s="182"/>
      <c r="E51" s="182"/>
      <c r="F51" s="15"/>
      <c r="G51" s="18">
        <f>G27*F51</f>
        <v>0</v>
      </c>
      <c r="H51" s="48"/>
    </row>
    <row r="52" spans="1:8" x14ac:dyDescent="0.25">
      <c r="A52" s="14"/>
      <c r="B52" s="197" t="s">
        <v>62</v>
      </c>
      <c r="C52" s="197"/>
      <c r="D52" s="197"/>
      <c r="E52" s="197"/>
      <c r="F52" s="20">
        <f>SUM(F43:F51)</f>
        <v>0.23406055555555555</v>
      </c>
      <c r="G52" s="21">
        <f>SUM($G$27*F52)</f>
        <v>596.91293180555556</v>
      </c>
      <c r="H52" s="48"/>
    </row>
    <row r="53" spans="1:8" x14ac:dyDescent="0.25">
      <c r="A53" s="2" t="s">
        <v>63</v>
      </c>
      <c r="B53" s="182" t="s">
        <v>64</v>
      </c>
      <c r="C53" s="182"/>
      <c r="D53" s="182"/>
      <c r="E53" s="182"/>
      <c r="F53" s="15">
        <f>F40*F52</f>
        <v>6.5536955555555554E-2</v>
      </c>
      <c r="G53" s="11">
        <f>F53*G27</f>
        <v>167.13562090555556</v>
      </c>
      <c r="H53" s="52"/>
    </row>
    <row r="54" spans="1:8" x14ac:dyDescent="0.25">
      <c r="A54" s="196" t="s">
        <v>65</v>
      </c>
      <c r="B54" s="197"/>
      <c r="C54" s="197"/>
      <c r="D54" s="197"/>
      <c r="E54" s="197"/>
      <c r="F54" s="22">
        <f>SUM(F52:F53)</f>
        <v>0.2995975111111111</v>
      </c>
      <c r="G54" s="13">
        <f>G52+G53</f>
        <v>764.04855271111114</v>
      </c>
      <c r="H54" s="52"/>
    </row>
    <row r="55" spans="1:8" x14ac:dyDescent="0.25">
      <c r="A55" s="178"/>
      <c r="B55" s="179"/>
      <c r="C55" s="179"/>
      <c r="D55" s="179"/>
      <c r="E55" s="179"/>
      <c r="F55" s="179"/>
      <c r="G55" s="180"/>
      <c r="H55" s="52"/>
    </row>
    <row r="56" spans="1:8" x14ac:dyDescent="0.25">
      <c r="A56" s="6" t="s">
        <v>66</v>
      </c>
      <c r="B56" s="181" t="s">
        <v>67</v>
      </c>
      <c r="C56" s="181"/>
      <c r="D56" s="181"/>
      <c r="E56" s="181"/>
      <c r="F56" s="7" t="s">
        <v>29</v>
      </c>
      <c r="G56" s="8" t="s">
        <v>30</v>
      </c>
      <c r="H56" s="48"/>
    </row>
    <row r="57" spans="1:8" x14ac:dyDescent="0.25">
      <c r="A57" s="14" t="s">
        <v>6</v>
      </c>
      <c r="B57" s="182" t="s">
        <v>68</v>
      </c>
      <c r="C57" s="182"/>
      <c r="D57" s="182"/>
      <c r="E57" s="182"/>
      <c r="F57" s="15">
        <f>4/12*0.02</f>
        <v>6.6666666666666662E-3</v>
      </c>
      <c r="G57" s="18">
        <f>G27*F57</f>
        <v>17.001666666666665</v>
      </c>
      <c r="H57" s="200"/>
    </row>
    <row r="58" spans="1:8" x14ac:dyDescent="0.25">
      <c r="A58" s="14" t="s">
        <v>8</v>
      </c>
      <c r="B58" s="182" t="s">
        <v>69</v>
      </c>
      <c r="C58" s="182"/>
      <c r="D58" s="182"/>
      <c r="E58" s="182"/>
      <c r="F58" s="15">
        <f>0.1111*0.02*4/12</f>
        <v>7.4066666666666671E-4</v>
      </c>
      <c r="G58" s="18">
        <f>G27*F58</f>
        <v>1.8888851666666668</v>
      </c>
      <c r="H58" s="200"/>
    </row>
    <row r="59" spans="1:8" x14ac:dyDescent="0.25">
      <c r="A59" s="14"/>
      <c r="B59" s="197" t="s">
        <v>62</v>
      </c>
      <c r="C59" s="197"/>
      <c r="D59" s="197"/>
      <c r="E59" s="197"/>
      <c r="F59" s="20">
        <f>SUM(F57:F58)</f>
        <v>7.4073333333333326E-3</v>
      </c>
      <c r="G59" s="21">
        <f>SUM($G$27*F59)</f>
        <v>18.89055183333333</v>
      </c>
      <c r="H59" s="48"/>
    </row>
    <row r="60" spans="1:8" x14ac:dyDescent="0.25">
      <c r="A60" s="14" t="s">
        <v>10</v>
      </c>
      <c r="B60" s="182" t="s">
        <v>70</v>
      </c>
      <c r="C60" s="182"/>
      <c r="D60" s="182"/>
      <c r="E60" s="182"/>
      <c r="F60" s="23">
        <f>F59*F40</f>
        <v>2.0740533333333333E-3</v>
      </c>
      <c r="G60" s="11">
        <f>F60*G27</f>
        <v>5.2893545133333335</v>
      </c>
      <c r="H60" s="48"/>
    </row>
    <row r="61" spans="1:8" x14ac:dyDescent="0.25">
      <c r="A61" s="196" t="s">
        <v>71</v>
      </c>
      <c r="B61" s="197"/>
      <c r="C61" s="197"/>
      <c r="D61" s="197"/>
      <c r="E61" s="197"/>
      <c r="F61" s="22">
        <f>SUM(F59:F60)</f>
        <v>9.4813866666666659E-3</v>
      </c>
      <c r="G61" s="13">
        <f>SUM(G59:G60)</f>
        <v>24.179906346666662</v>
      </c>
      <c r="H61" s="48"/>
    </row>
    <row r="62" spans="1:8" x14ac:dyDescent="0.25">
      <c r="A62" s="178"/>
      <c r="B62" s="179"/>
      <c r="C62" s="179"/>
      <c r="D62" s="179"/>
      <c r="E62" s="179"/>
      <c r="F62" s="179"/>
      <c r="G62" s="180"/>
      <c r="H62" s="48"/>
    </row>
    <row r="63" spans="1:8" x14ac:dyDescent="0.25">
      <c r="A63" s="6" t="s">
        <v>72</v>
      </c>
      <c r="B63" s="181" t="s">
        <v>73</v>
      </c>
      <c r="C63" s="181"/>
      <c r="D63" s="181"/>
      <c r="E63" s="181"/>
      <c r="F63" s="7" t="s">
        <v>29</v>
      </c>
      <c r="G63" s="8" t="s">
        <v>30</v>
      </c>
      <c r="H63" s="48"/>
    </row>
    <row r="64" spans="1:8" x14ac:dyDescent="0.25">
      <c r="A64" s="14" t="s">
        <v>6</v>
      </c>
      <c r="B64" s="182" t="s">
        <v>74</v>
      </c>
      <c r="C64" s="182"/>
      <c r="D64" s="182"/>
      <c r="E64" s="182"/>
      <c r="F64" s="19">
        <f>0.05*1/12</f>
        <v>4.1666666666666666E-3</v>
      </c>
      <c r="G64" s="11">
        <f>($G$27)*F64</f>
        <v>10.626041666666666</v>
      </c>
      <c r="H64" s="48"/>
    </row>
    <row r="65" spans="1:8" ht="27" customHeight="1" x14ac:dyDescent="0.25">
      <c r="A65" s="25" t="s">
        <v>8</v>
      </c>
      <c r="B65" s="199" t="s">
        <v>75</v>
      </c>
      <c r="C65" s="199"/>
      <c r="D65" s="199"/>
      <c r="E65" s="199"/>
      <c r="F65" s="65">
        <f>0.02*1/12</f>
        <v>1.6666666666666668E-3</v>
      </c>
      <c r="G65" s="27">
        <f>($G$27)*F65</f>
        <v>4.2504166666666672</v>
      </c>
      <c r="H65" s="48"/>
    </row>
    <row r="66" spans="1:8" ht="27" customHeight="1" x14ac:dyDescent="0.25">
      <c r="A66" s="25" t="s">
        <v>10</v>
      </c>
      <c r="B66" s="198" t="s">
        <v>76</v>
      </c>
      <c r="C66" s="198"/>
      <c r="D66" s="198"/>
      <c r="E66" s="198"/>
      <c r="F66" s="65">
        <f>1*0.4*0.08</f>
        <v>3.2000000000000001E-2</v>
      </c>
      <c r="G66" s="27">
        <f>($G$27)*F66</f>
        <v>81.608000000000004</v>
      </c>
      <c r="H66" s="48"/>
    </row>
    <row r="67" spans="1:8" x14ac:dyDescent="0.25">
      <c r="A67" s="196" t="s">
        <v>62</v>
      </c>
      <c r="B67" s="197"/>
      <c r="C67" s="197"/>
      <c r="D67" s="197"/>
      <c r="E67" s="197"/>
      <c r="F67" s="24">
        <f>SUM(F64:F66)</f>
        <v>3.7833333333333337E-2</v>
      </c>
      <c r="G67" s="21">
        <f>SUM(G64:G66)</f>
        <v>96.484458333333336</v>
      </c>
      <c r="H67" s="48"/>
    </row>
    <row r="68" spans="1:8" ht="27" customHeight="1" x14ac:dyDescent="0.25">
      <c r="A68" s="25" t="s">
        <v>12</v>
      </c>
      <c r="B68" s="199" t="s">
        <v>77</v>
      </c>
      <c r="C68" s="199"/>
      <c r="D68" s="199"/>
      <c r="E68" s="199"/>
      <c r="F68" s="26">
        <f>F37*F64</f>
        <v>3.3333333333333332E-4</v>
      </c>
      <c r="G68" s="27">
        <f>F68*$G$27</f>
        <v>0.8500833333333333</v>
      </c>
      <c r="H68" s="48"/>
    </row>
    <row r="69" spans="1:8" ht="27" customHeight="1" x14ac:dyDescent="0.25">
      <c r="A69" s="25" t="s">
        <v>14</v>
      </c>
      <c r="B69" s="159" t="s">
        <v>78</v>
      </c>
      <c r="C69" s="160"/>
      <c r="D69" s="160"/>
      <c r="E69" s="161"/>
      <c r="F69" s="26">
        <f>F37*F50</f>
        <v>2.6666666666666668E-4</v>
      </c>
      <c r="G69" s="27">
        <f>F69*$G$27</f>
        <v>0.68006666666666671</v>
      </c>
      <c r="H69" s="48"/>
    </row>
    <row r="70" spans="1:8" x14ac:dyDescent="0.25">
      <c r="A70" s="196" t="s">
        <v>79</v>
      </c>
      <c r="B70" s="197"/>
      <c r="C70" s="197"/>
      <c r="D70" s="197"/>
      <c r="E70" s="197"/>
      <c r="F70" s="22">
        <f>SUM(F67:F69)</f>
        <v>3.8433333333333333E-2</v>
      </c>
      <c r="G70" s="13">
        <f>SUM(G67:G69)</f>
        <v>98.014608333333328</v>
      </c>
      <c r="H70" s="48"/>
    </row>
    <row r="71" spans="1:8" x14ac:dyDescent="0.25">
      <c r="A71" s="178"/>
      <c r="B71" s="179"/>
      <c r="C71" s="179"/>
      <c r="D71" s="179"/>
      <c r="E71" s="179"/>
      <c r="F71" s="179"/>
      <c r="G71" s="180"/>
      <c r="H71" s="48"/>
    </row>
    <row r="72" spans="1:8" x14ac:dyDescent="0.25">
      <c r="A72" s="170" t="s">
        <v>80</v>
      </c>
      <c r="B72" s="171"/>
      <c r="C72" s="171"/>
      <c r="D72" s="171"/>
      <c r="E72" s="171"/>
      <c r="F72" s="171"/>
      <c r="G72" s="172"/>
      <c r="H72" s="48"/>
    </row>
    <row r="73" spans="1:8" x14ac:dyDescent="0.25">
      <c r="A73" s="6">
        <v>2</v>
      </c>
      <c r="B73" s="181" t="s">
        <v>81</v>
      </c>
      <c r="C73" s="181"/>
      <c r="D73" s="181"/>
      <c r="E73" s="181"/>
      <c r="F73" s="28" t="s">
        <v>29</v>
      </c>
      <c r="G73" s="29" t="s">
        <v>30</v>
      </c>
      <c r="H73" s="48"/>
    </row>
    <row r="74" spans="1:8" x14ac:dyDescent="0.25">
      <c r="A74" s="30" t="s">
        <v>82</v>
      </c>
      <c r="B74" s="201" t="s">
        <v>37</v>
      </c>
      <c r="C74" s="202"/>
      <c r="D74" s="202"/>
      <c r="E74" s="202"/>
      <c r="F74" s="31">
        <f>F40</f>
        <v>0.28000000000000003</v>
      </c>
      <c r="G74" s="32">
        <f>G40</f>
        <v>714.07</v>
      </c>
      <c r="H74" s="48"/>
    </row>
    <row r="75" spans="1:8" x14ac:dyDescent="0.25">
      <c r="A75" s="30" t="s">
        <v>83</v>
      </c>
      <c r="B75" s="201" t="s">
        <v>51</v>
      </c>
      <c r="C75" s="202"/>
      <c r="D75" s="202"/>
      <c r="E75" s="202"/>
      <c r="F75" s="31">
        <f>F54</f>
        <v>0.2995975111111111</v>
      </c>
      <c r="G75" s="32">
        <f>G54</f>
        <v>764.04855271111114</v>
      </c>
      <c r="H75" s="48"/>
    </row>
    <row r="76" spans="1:8" x14ac:dyDescent="0.25">
      <c r="A76" s="30" t="s">
        <v>84</v>
      </c>
      <c r="B76" s="201" t="s">
        <v>85</v>
      </c>
      <c r="C76" s="202"/>
      <c r="D76" s="202"/>
      <c r="E76" s="202"/>
      <c r="F76" s="31">
        <f>F61</f>
        <v>9.4813866666666659E-3</v>
      </c>
      <c r="G76" s="32">
        <f>G61</f>
        <v>24.179906346666662</v>
      </c>
      <c r="H76" s="48"/>
    </row>
    <row r="77" spans="1:8" x14ac:dyDescent="0.25">
      <c r="A77" s="30" t="s">
        <v>86</v>
      </c>
      <c r="B77" s="201" t="s">
        <v>73</v>
      </c>
      <c r="C77" s="202"/>
      <c r="D77" s="202"/>
      <c r="E77" s="202"/>
      <c r="F77" s="31">
        <f>F70</f>
        <v>3.8433333333333333E-2</v>
      </c>
      <c r="G77" s="32">
        <f>G70</f>
        <v>98.014608333333328</v>
      </c>
      <c r="H77" s="48"/>
    </row>
    <row r="78" spans="1:8" x14ac:dyDescent="0.25">
      <c r="A78" s="203" t="s">
        <v>87</v>
      </c>
      <c r="B78" s="204"/>
      <c r="C78" s="204"/>
      <c r="D78" s="204"/>
      <c r="E78" s="205"/>
      <c r="F78" s="22">
        <f>SUM(F74:F77)</f>
        <v>0.6275122311111111</v>
      </c>
      <c r="G78" s="33">
        <f>SUM(G74:G77)</f>
        <v>1600.3130673911112</v>
      </c>
      <c r="H78" s="48"/>
    </row>
    <row r="79" spans="1:8" ht="15.75" thickBot="1" x14ac:dyDescent="0.3">
      <c r="A79" s="206"/>
      <c r="B79" s="207"/>
      <c r="C79" s="207"/>
      <c r="D79" s="207"/>
      <c r="E79" s="207"/>
      <c r="F79" s="207"/>
      <c r="G79" s="208"/>
      <c r="H79" s="56"/>
    </row>
    <row r="80" spans="1:8" ht="27" customHeight="1" x14ac:dyDescent="0.25">
      <c r="A80" s="156" t="s">
        <v>88</v>
      </c>
      <c r="B80" s="157"/>
      <c r="C80" s="157"/>
      <c r="D80" s="157"/>
      <c r="E80" s="157"/>
      <c r="F80" s="157"/>
      <c r="G80" s="158"/>
      <c r="H80" s="48"/>
    </row>
    <row r="81" spans="1:8" ht="27" customHeight="1" x14ac:dyDescent="0.25">
      <c r="A81" s="63">
        <v>3</v>
      </c>
      <c r="B81" s="212" t="s">
        <v>89</v>
      </c>
      <c r="C81" s="212"/>
      <c r="D81" s="212"/>
      <c r="E81" s="212"/>
      <c r="F81" s="38" t="s">
        <v>29</v>
      </c>
      <c r="G81" s="64" t="s">
        <v>30</v>
      </c>
      <c r="H81" s="56"/>
    </row>
    <row r="82" spans="1:8" x14ac:dyDescent="0.25">
      <c r="A82" s="14" t="s">
        <v>6</v>
      </c>
      <c r="B82" s="209" t="s">
        <v>90</v>
      </c>
      <c r="C82" s="210"/>
      <c r="D82" s="210"/>
      <c r="E82" s="210"/>
      <c r="F82" s="211"/>
      <c r="G82" s="27">
        <f>2*3*22</f>
        <v>132</v>
      </c>
      <c r="H82" s="57"/>
    </row>
    <row r="83" spans="1:8" ht="27" customHeight="1" x14ac:dyDescent="0.25">
      <c r="A83" s="25" t="s">
        <v>91</v>
      </c>
      <c r="B83" s="198" t="s">
        <v>175</v>
      </c>
      <c r="C83" s="198"/>
      <c r="D83" s="198"/>
      <c r="E83" s="198"/>
      <c r="F83" s="77">
        <v>0.06</v>
      </c>
      <c r="G83" s="27">
        <f>IF(G24*F83&gt;G82,-G82,-(G24*F83))</f>
        <v>-132</v>
      </c>
      <c r="H83" s="48"/>
    </row>
    <row r="84" spans="1:8" x14ac:dyDescent="0.25">
      <c r="A84" s="14" t="s">
        <v>8</v>
      </c>
      <c r="B84" s="209" t="s">
        <v>92</v>
      </c>
      <c r="C84" s="210"/>
      <c r="D84" s="210"/>
      <c r="E84" s="210"/>
      <c r="F84" s="211"/>
      <c r="G84" s="11"/>
      <c r="H84" s="57"/>
    </row>
    <row r="85" spans="1:8" x14ac:dyDescent="0.25">
      <c r="A85" s="14" t="s">
        <v>93</v>
      </c>
      <c r="B85" s="182" t="s">
        <v>176</v>
      </c>
      <c r="C85" s="182"/>
      <c r="D85" s="182"/>
      <c r="E85" s="182"/>
      <c r="F85" s="78">
        <v>0.2</v>
      </c>
      <c r="G85" s="11">
        <f>-(G84*F85)</f>
        <v>0</v>
      </c>
      <c r="H85" s="48"/>
    </row>
    <row r="86" spans="1:8" x14ac:dyDescent="0.25">
      <c r="A86" s="14" t="s">
        <v>10</v>
      </c>
      <c r="B86" s="209" t="s">
        <v>94</v>
      </c>
      <c r="C86" s="210"/>
      <c r="D86" s="210"/>
      <c r="E86" s="210"/>
      <c r="F86" s="211"/>
      <c r="G86" s="82"/>
      <c r="H86" s="48"/>
    </row>
    <row r="87" spans="1:8" x14ac:dyDescent="0.25">
      <c r="A87" s="14" t="s">
        <v>12</v>
      </c>
      <c r="B87" s="209" t="s">
        <v>95</v>
      </c>
      <c r="C87" s="210"/>
      <c r="D87" s="210"/>
      <c r="E87" s="210"/>
      <c r="F87" s="211"/>
      <c r="G87" s="82"/>
      <c r="H87" s="48"/>
    </row>
    <row r="88" spans="1:8" x14ac:dyDescent="0.25">
      <c r="A88" s="14" t="s">
        <v>14</v>
      </c>
      <c r="B88" s="209" t="s">
        <v>96</v>
      </c>
      <c r="C88" s="210"/>
      <c r="D88" s="210"/>
      <c r="E88" s="210"/>
      <c r="F88" s="211"/>
      <c r="G88" s="82"/>
      <c r="H88" s="48"/>
    </row>
    <row r="89" spans="1:8" x14ac:dyDescent="0.25">
      <c r="A89" s="14" t="s">
        <v>43</v>
      </c>
      <c r="B89" s="209" t="s">
        <v>97</v>
      </c>
      <c r="C89" s="210"/>
      <c r="D89" s="210"/>
      <c r="E89" s="210"/>
      <c r="F89" s="211"/>
      <c r="G89" s="82"/>
      <c r="H89" s="48"/>
    </row>
    <row r="90" spans="1:8" x14ac:dyDescent="0.25">
      <c r="A90" s="14" t="s">
        <v>45</v>
      </c>
      <c r="B90" s="209" t="s">
        <v>98</v>
      </c>
      <c r="C90" s="210"/>
      <c r="D90" s="210"/>
      <c r="E90" s="210"/>
      <c r="F90" s="211"/>
      <c r="G90" s="82"/>
      <c r="H90" s="53"/>
    </row>
    <row r="91" spans="1:8" x14ac:dyDescent="0.25">
      <c r="A91" s="14" t="s">
        <v>47</v>
      </c>
      <c r="B91" s="209" t="s">
        <v>99</v>
      </c>
      <c r="C91" s="210"/>
      <c r="D91" s="210"/>
      <c r="E91" s="210"/>
      <c r="F91" s="211"/>
      <c r="G91" s="11"/>
      <c r="H91" s="48"/>
    </row>
    <row r="92" spans="1:8" x14ac:dyDescent="0.25">
      <c r="A92" s="14" t="s">
        <v>100</v>
      </c>
      <c r="B92" s="209" t="s">
        <v>61</v>
      </c>
      <c r="C92" s="210"/>
      <c r="D92" s="210"/>
      <c r="E92" s="210"/>
      <c r="F92" s="211"/>
      <c r="G92" s="80"/>
      <c r="H92" s="48"/>
    </row>
    <row r="93" spans="1:8" x14ac:dyDescent="0.25">
      <c r="A93" s="219" t="s">
        <v>101</v>
      </c>
      <c r="B93" s="220"/>
      <c r="C93" s="220"/>
      <c r="D93" s="220"/>
      <c r="E93" s="220"/>
      <c r="F93" s="221"/>
      <c r="G93" s="34">
        <f>SUM(G82:G92)</f>
        <v>0</v>
      </c>
      <c r="H93" s="48"/>
    </row>
    <row r="94" spans="1:8" ht="15.75" thickBot="1" x14ac:dyDescent="0.3">
      <c r="A94" s="222"/>
      <c r="B94" s="223"/>
      <c r="C94" s="223"/>
      <c r="D94" s="223"/>
      <c r="E94" s="223"/>
      <c r="F94" s="223"/>
      <c r="G94" s="224"/>
      <c r="H94" s="58"/>
    </row>
    <row r="95" spans="1:8" x14ac:dyDescent="0.25">
      <c r="A95" s="156" t="s">
        <v>102</v>
      </c>
      <c r="B95" s="157"/>
      <c r="C95" s="157"/>
      <c r="D95" s="157"/>
      <c r="E95" s="157"/>
      <c r="F95" s="157"/>
      <c r="G95" s="158"/>
      <c r="H95" s="58"/>
    </row>
    <row r="96" spans="1:8" x14ac:dyDescent="0.25">
      <c r="A96" s="6">
        <v>4</v>
      </c>
      <c r="B96" s="225" t="s">
        <v>103</v>
      </c>
      <c r="C96" s="207"/>
      <c r="D96" s="207"/>
      <c r="E96" s="207"/>
      <c r="F96" s="226"/>
      <c r="G96" s="8" t="s">
        <v>30</v>
      </c>
      <c r="H96" s="48"/>
    </row>
    <row r="97" spans="1:8" x14ac:dyDescent="0.25">
      <c r="A97" s="14" t="s">
        <v>6</v>
      </c>
      <c r="B97" s="209" t="s">
        <v>104</v>
      </c>
      <c r="C97" s="210"/>
      <c r="D97" s="210"/>
      <c r="E97" s="210"/>
      <c r="F97" s="211"/>
      <c r="G97" s="80"/>
      <c r="H97" s="48"/>
    </row>
    <row r="98" spans="1:8" x14ac:dyDescent="0.25">
      <c r="A98" s="14" t="s">
        <v>8</v>
      </c>
      <c r="B98" s="209" t="s">
        <v>105</v>
      </c>
      <c r="C98" s="210"/>
      <c r="D98" s="210"/>
      <c r="E98" s="210"/>
      <c r="F98" s="211"/>
      <c r="G98" s="80"/>
      <c r="H98" s="48"/>
    </row>
    <row r="99" spans="1:8" x14ac:dyDescent="0.25">
      <c r="A99" s="14" t="s">
        <v>10</v>
      </c>
      <c r="B99" s="209" t="s">
        <v>106</v>
      </c>
      <c r="C99" s="210"/>
      <c r="D99" s="210"/>
      <c r="E99" s="210"/>
      <c r="F99" s="211"/>
      <c r="G99" s="80"/>
      <c r="H99" s="48"/>
    </row>
    <row r="100" spans="1:8" x14ac:dyDescent="0.25">
      <c r="A100" s="14" t="s">
        <v>12</v>
      </c>
      <c r="B100" s="209" t="s">
        <v>107</v>
      </c>
      <c r="C100" s="210"/>
      <c r="D100" s="210"/>
      <c r="E100" s="210"/>
      <c r="F100" s="211"/>
      <c r="G100" s="80"/>
      <c r="H100" s="48"/>
    </row>
    <row r="101" spans="1:8" x14ac:dyDescent="0.25">
      <c r="A101" s="14" t="s">
        <v>45</v>
      </c>
      <c r="B101" s="209" t="s">
        <v>61</v>
      </c>
      <c r="C101" s="210"/>
      <c r="D101" s="210"/>
      <c r="E101" s="210"/>
      <c r="F101" s="211"/>
      <c r="G101" s="80"/>
      <c r="H101" s="1"/>
    </row>
    <row r="102" spans="1:8" x14ac:dyDescent="0.25">
      <c r="A102" s="203" t="s">
        <v>108</v>
      </c>
      <c r="B102" s="204"/>
      <c r="C102" s="204"/>
      <c r="D102" s="204"/>
      <c r="E102" s="204"/>
      <c r="F102" s="213"/>
      <c r="G102" s="13">
        <f>SUM(G97:G101)</f>
        <v>0</v>
      </c>
      <c r="H102" s="1"/>
    </row>
    <row r="103" spans="1:8" ht="15.75" thickBot="1" x14ac:dyDescent="0.3">
      <c r="A103" s="214"/>
      <c r="B103" s="215"/>
      <c r="C103" s="215"/>
      <c r="D103" s="215"/>
      <c r="E103" s="215"/>
      <c r="F103" s="215"/>
      <c r="G103" s="216"/>
      <c r="H103" s="1"/>
    </row>
    <row r="104" spans="1:8" ht="15.75" thickBot="1" x14ac:dyDescent="0.3">
      <c r="A104" s="217" t="s">
        <v>109</v>
      </c>
      <c r="B104" s="218"/>
      <c r="C104" s="218"/>
      <c r="D104" s="218"/>
      <c r="E104" s="218"/>
      <c r="F104" s="218"/>
      <c r="G104" s="84">
        <f>G27+G78+G93+G102</f>
        <v>4150.563067391111</v>
      </c>
      <c r="H104" s="1"/>
    </row>
    <row r="105" spans="1:8" ht="15.75" thickBot="1" x14ac:dyDescent="0.3">
      <c r="A105" s="140"/>
      <c r="B105" s="141"/>
      <c r="C105" s="141"/>
      <c r="D105" s="141"/>
      <c r="E105" s="141"/>
      <c r="F105" s="141"/>
      <c r="G105" s="142"/>
      <c r="H105" s="1"/>
    </row>
    <row r="106" spans="1:8" x14ac:dyDescent="0.25">
      <c r="A106" s="156" t="s">
        <v>110</v>
      </c>
      <c r="B106" s="157"/>
      <c r="C106" s="157"/>
      <c r="D106" s="157"/>
      <c r="E106" s="157"/>
      <c r="F106" s="157"/>
      <c r="G106" s="158"/>
      <c r="H106" s="1"/>
    </row>
    <row r="107" spans="1:8" x14ac:dyDescent="0.25">
      <c r="A107" s="6">
        <v>5</v>
      </c>
      <c r="B107" s="227" t="s">
        <v>111</v>
      </c>
      <c r="C107" s="228"/>
      <c r="D107" s="228"/>
      <c r="E107" s="229"/>
      <c r="F107" s="7" t="s">
        <v>29</v>
      </c>
      <c r="G107" s="8" t="s">
        <v>30</v>
      </c>
      <c r="H107" s="1"/>
    </row>
    <row r="108" spans="1:8" x14ac:dyDescent="0.25">
      <c r="A108" s="14" t="s">
        <v>6</v>
      </c>
      <c r="B108" s="182" t="s">
        <v>112</v>
      </c>
      <c r="C108" s="182"/>
      <c r="D108" s="182"/>
      <c r="E108" s="182"/>
      <c r="F108" s="83">
        <v>0</v>
      </c>
      <c r="G108" s="36">
        <f>F108*$G$104</f>
        <v>0</v>
      </c>
      <c r="H108" s="1"/>
    </row>
    <row r="109" spans="1:8" x14ac:dyDescent="0.25">
      <c r="A109" s="14" t="s">
        <v>8</v>
      </c>
      <c r="B109" s="182" t="s">
        <v>113</v>
      </c>
      <c r="C109" s="182"/>
      <c r="D109" s="182"/>
      <c r="E109" s="182"/>
      <c r="F109" s="83">
        <v>0</v>
      </c>
      <c r="G109" s="36">
        <f>F109*$G$104</f>
        <v>0</v>
      </c>
      <c r="H109" s="48"/>
    </row>
    <row r="110" spans="1:8" x14ac:dyDescent="0.25">
      <c r="A110" s="14" t="s">
        <v>10</v>
      </c>
      <c r="B110" s="182" t="s">
        <v>114</v>
      </c>
      <c r="C110" s="182"/>
      <c r="D110" s="182"/>
      <c r="E110" s="182"/>
      <c r="F110" s="83">
        <v>0</v>
      </c>
      <c r="G110" s="36">
        <f>F110*$G$104</f>
        <v>0</v>
      </c>
      <c r="H110" s="48"/>
    </row>
    <row r="111" spans="1:8" x14ac:dyDescent="0.25">
      <c r="A111" s="203" t="s">
        <v>115</v>
      </c>
      <c r="B111" s="204"/>
      <c r="C111" s="204"/>
      <c r="D111" s="204"/>
      <c r="E111" s="204"/>
      <c r="F111" s="37">
        <f>SUM(F108:F110)</f>
        <v>0</v>
      </c>
      <c r="G111" s="13">
        <f>SUM(G108:G110)</f>
        <v>0</v>
      </c>
      <c r="H111" s="48"/>
    </row>
    <row r="112" spans="1:8" ht="15.75" thickBot="1" x14ac:dyDescent="0.3">
      <c r="A112" s="206"/>
      <c r="B112" s="207"/>
      <c r="C112" s="207"/>
      <c r="D112" s="207"/>
      <c r="E112" s="207"/>
      <c r="F112" s="207"/>
      <c r="G112" s="208"/>
      <c r="H112" s="57"/>
    </row>
    <row r="113" spans="1:8" x14ac:dyDescent="0.25">
      <c r="A113" s="156" t="s">
        <v>116</v>
      </c>
      <c r="B113" s="157"/>
      <c r="C113" s="157"/>
      <c r="D113" s="157"/>
      <c r="E113" s="157"/>
      <c r="F113" s="157"/>
      <c r="G113" s="158"/>
      <c r="H113" s="48"/>
    </row>
    <row r="114" spans="1:8" x14ac:dyDescent="0.25">
      <c r="A114" s="6">
        <v>6</v>
      </c>
      <c r="B114" s="181" t="s">
        <v>117</v>
      </c>
      <c r="C114" s="181"/>
      <c r="D114" s="181"/>
      <c r="E114" s="181"/>
      <c r="F114" s="38" t="s">
        <v>29</v>
      </c>
      <c r="G114" s="8" t="s">
        <v>30</v>
      </c>
      <c r="H114" s="48"/>
    </row>
    <row r="115" spans="1:8" x14ac:dyDescent="0.25">
      <c r="A115" s="14" t="s">
        <v>6</v>
      </c>
      <c r="B115" s="182" t="s">
        <v>118</v>
      </c>
      <c r="C115" s="182"/>
      <c r="D115" s="182"/>
      <c r="E115" s="182"/>
      <c r="F115" s="81"/>
      <c r="G115" s="39">
        <f>($G$104+$G$111)/(1-$F$118)*F115</f>
        <v>0</v>
      </c>
      <c r="H115" s="48"/>
    </row>
    <row r="116" spans="1:8" x14ac:dyDescent="0.25">
      <c r="A116" s="14" t="s">
        <v>8</v>
      </c>
      <c r="B116" s="182" t="s">
        <v>119</v>
      </c>
      <c r="C116" s="182"/>
      <c r="D116" s="182"/>
      <c r="E116" s="182"/>
      <c r="F116" s="81"/>
      <c r="G116" s="39">
        <f>($G$104+$G$111)/(1-$F$118)*F116</f>
        <v>0</v>
      </c>
      <c r="H116" s="48"/>
    </row>
    <row r="117" spans="1:8" x14ac:dyDescent="0.25">
      <c r="A117" s="14" t="s">
        <v>10</v>
      </c>
      <c r="B117" s="182" t="s">
        <v>120</v>
      </c>
      <c r="C117" s="182"/>
      <c r="D117" s="182"/>
      <c r="E117" s="182"/>
      <c r="F117" s="81"/>
      <c r="G117" s="39">
        <f>($G$104+$G$111)/(1-$F$118)*F117</f>
        <v>0</v>
      </c>
      <c r="H117" s="48"/>
    </row>
    <row r="118" spans="1:8" x14ac:dyDescent="0.25">
      <c r="A118" s="203" t="s">
        <v>121</v>
      </c>
      <c r="B118" s="233"/>
      <c r="C118" s="233"/>
      <c r="D118" s="233"/>
      <c r="E118" s="234"/>
      <c r="F118" s="17">
        <f>SUM(F115:F117)</f>
        <v>0</v>
      </c>
      <c r="G118" s="40">
        <f>SUM(G115:G117)</f>
        <v>0</v>
      </c>
      <c r="H118" s="48"/>
    </row>
    <row r="119" spans="1:8" ht="15.75" thickBot="1" x14ac:dyDescent="0.3">
      <c r="A119" s="235"/>
      <c r="B119" s="236"/>
      <c r="C119" s="236"/>
      <c r="D119" s="236"/>
      <c r="E119" s="236"/>
      <c r="F119" s="236"/>
      <c r="G119" s="237"/>
      <c r="H119" s="1"/>
    </row>
    <row r="120" spans="1:8" ht="15.75" thickBot="1" x14ac:dyDescent="0.3">
      <c r="A120" s="238" t="s">
        <v>122</v>
      </c>
      <c r="B120" s="239"/>
      <c r="C120" s="239"/>
      <c r="D120" s="239"/>
      <c r="E120" s="239"/>
      <c r="F120" s="239"/>
      <c r="G120" s="41">
        <f>G118+G111+G104</f>
        <v>4150.563067391111</v>
      </c>
      <c r="H120" s="1"/>
    </row>
    <row r="121" spans="1:8" ht="15.75" thickBot="1" x14ac:dyDescent="0.3">
      <c r="A121" s="240"/>
      <c r="B121" s="241"/>
      <c r="C121" s="241"/>
      <c r="D121" s="241"/>
      <c r="E121" s="241"/>
      <c r="F121" s="241"/>
      <c r="G121" s="242"/>
      <c r="H121" s="1"/>
    </row>
    <row r="122" spans="1:8" x14ac:dyDescent="0.25">
      <c r="A122" s="243" t="s">
        <v>123</v>
      </c>
      <c r="B122" s="244"/>
      <c r="C122" s="244"/>
      <c r="D122" s="244"/>
      <c r="E122" s="244"/>
      <c r="F122" s="244"/>
      <c r="G122" s="245"/>
      <c r="H122" s="56"/>
    </row>
    <row r="123" spans="1:8" x14ac:dyDescent="0.25">
      <c r="A123" s="230" t="s">
        <v>124</v>
      </c>
      <c r="B123" s="231"/>
      <c r="C123" s="231" t="s">
        <v>125</v>
      </c>
      <c r="D123" s="231" t="s">
        <v>126</v>
      </c>
      <c r="E123" s="231" t="s">
        <v>127</v>
      </c>
      <c r="F123" s="231" t="s">
        <v>128</v>
      </c>
      <c r="G123" s="232" t="s">
        <v>181</v>
      </c>
      <c r="H123" s="1"/>
    </row>
    <row r="124" spans="1:8" x14ac:dyDescent="0.25">
      <c r="A124" s="230"/>
      <c r="B124" s="231"/>
      <c r="C124" s="231"/>
      <c r="D124" s="231"/>
      <c r="E124" s="231"/>
      <c r="F124" s="231"/>
      <c r="G124" s="232"/>
      <c r="H124" s="1"/>
    </row>
    <row r="125" spans="1:8" ht="27" customHeight="1" x14ac:dyDescent="0.25">
      <c r="A125" s="249" t="s">
        <v>130</v>
      </c>
      <c r="B125" s="199"/>
      <c r="C125" s="66">
        <v>90</v>
      </c>
      <c r="D125" s="67">
        <v>0.5</v>
      </c>
      <c r="E125" s="68">
        <f>C125*(D125+1)*$G$27/220</f>
        <v>1564.9261363636363</v>
      </c>
      <c r="F125" s="68">
        <f>E125*(1+$F$78)</f>
        <v>2546.9364277172722</v>
      </c>
      <c r="G125" s="69">
        <f>F125/(1-$F$118)*(1+$F$111)</f>
        <v>2546.9364277172722</v>
      </c>
      <c r="H125" s="1"/>
    </row>
    <row r="126" spans="1:8" ht="27" customHeight="1" x14ac:dyDescent="0.25">
      <c r="A126" s="250" t="s">
        <v>131</v>
      </c>
      <c r="B126" s="198"/>
      <c r="C126" s="66">
        <v>19</v>
      </c>
      <c r="D126" s="67">
        <v>1</v>
      </c>
      <c r="E126" s="68">
        <f>C126*(D126+1)/220*$G$27</f>
        <v>440.49772727272727</v>
      </c>
      <c r="F126" s="68">
        <f>E126*(1+$F$78)</f>
        <v>716.91543891301001</v>
      </c>
      <c r="G126" s="69">
        <f>F126/(1-$F$118)*(1+$F$111)</f>
        <v>716.91543891301001</v>
      </c>
      <c r="H126" s="59"/>
    </row>
    <row r="127" spans="1:8" ht="15.75" thickBot="1" x14ac:dyDescent="0.3">
      <c r="A127" s="251" t="s">
        <v>132</v>
      </c>
      <c r="B127" s="252"/>
      <c r="C127" s="45">
        <v>19</v>
      </c>
      <c r="D127" s="46">
        <v>0.39</v>
      </c>
      <c r="E127" s="85">
        <f>C$127*($G$27/220)*(1+D$125)*(1+D$127)</f>
        <v>459.21888068181818</v>
      </c>
      <c r="F127" s="47">
        <f>E127*(1+$F$78)</f>
        <v>747.38434506681301</v>
      </c>
      <c r="G127" s="69">
        <f>F127/(1-$F$118)*(1+$F$111)</f>
        <v>747.38434506681301</v>
      </c>
      <c r="H127" s="48"/>
    </row>
    <row r="128" spans="1:8" ht="15.75" thickBot="1" x14ac:dyDescent="0.3">
      <c r="A128" s="253" t="s">
        <v>133</v>
      </c>
      <c r="B128" s="254"/>
      <c r="C128" s="254"/>
      <c r="D128" s="254"/>
      <c r="E128" s="254"/>
      <c r="F128" s="254"/>
      <c r="G128" s="86">
        <f>SUM(G125:G127)</f>
        <v>4011.2362116970953</v>
      </c>
      <c r="H128" s="48"/>
    </row>
    <row r="129" spans="1:8" ht="15.75" thickBot="1" x14ac:dyDescent="0.3">
      <c r="A129" s="191"/>
      <c r="B129" s="192"/>
      <c r="C129" s="192"/>
      <c r="D129" s="192"/>
      <c r="E129" s="192"/>
      <c r="F129" s="192"/>
      <c r="G129" s="193"/>
      <c r="H129" s="56"/>
    </row>
    <row r="130" spans="1:8" ht="15.75" thickBot="1" x14ac:dyDescent="0.3">
      <c r="A130" s="274" t="s">
        <v>191</v>
      </c>
      <c r="B130" s="275"/>
      <c r="C130" s="275"/>
      <c r="D130" s="275"/>
      <c r="E130" s="275"/>
      <c r="F130" s="275"/>
      <c r="G130" s="276"/>
      <c r="H130" s="48"/>
    </row>
    <row r="131" spans="1:8" ht="45" x14ac:dyDescent="0.25">
      <c r="A131" s="104" t="s">
        <v>135</v>
      </c>
      <c r="B131" s="258" t="s">
        <v>136</v>
      </c>
      <c r="C131" s="259"/>
      <c r="D131" s="105" t="s">
        <v>137</v>
      </c>
      <c r="E131" s="105" t="s">
        <v>138</v>
      </c>
      <c r="F131" s="105" t="s">
        <v>184</v>
      </c>
      <c r="G131" s="106" t="s">
        <v>139</v>
      </c>
      <c r="H131" s="60"/>
    </row>
    <row r="132" spans="1:8" ht="27" customHeight="1" thickBot="1" x14ac:dyDescent="0.3">
      <c r="A132" s="107">
        <v>7</v>
      </c>
      <c r="B132" s="266" t="str">
        <f>B15</f>
        <v>Assistente Administrativo - MHMTT</v>
      </c>
      <c r="C132" s="267"/>
      <c r="D132" s="109">
        <f>F15</f>
        <v>1</v>
      </c>
      <c r="E132" s="110">
        <f>G120</f>
        <v>4150.563067391111</v>
      </c>
      <c r="F132" s="110">
        <f>G128/12</f>
        <v>334.26968430809126</v>
      </c>
      <c r="G132" s="112">
        <f>E132*D132+F132</f>
        <v>4484.8327516992022</v>
      </c>
      <c r="H132" s="60"/>
    </row>
    <row r="133" spans="1:8" ht="15.75" thickBot="1" x14ac:dyDescent="0.3">
      <c r="A133" s="248" t="s">
        <v>190</v>
      </c>
      <c r="B133" s="272"/>
      <c r="C133" s="272"/>
      <c r="D133" s="272"/>
      <c r="E133" s="272"/>
      <c r="F133" s="273"/>
      <c r="G133" s="103">
        <f>G132*12</f>
        <v>53817.993020390422</v>
      </c>
      <c r="H133" s="1"/>
    </row>
    <row r="134" spans="1:8" ht="17.25" customHeight="1" x14ac:dyDescent="0.25">
      <c r="A134" s="50"/>
      <c r="B134" s="50"/>
      <c r="C134" s="50"/>
      <c r="D134" s="50"/>
      <c r="E134" s="50"/>
      <c r="F134" s="50"/>
      <c r="G134" s="51"/>
      <c r="H134" s="49"/>
    </row>
    <row r="135" spans="1:8" x14ac:dyDescent="0.25">
      <c r="A135" s="48" t="s">
        <v>140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52" t="s">
        <v>141</v>
      </c>
      <c r="B136" s="1"/>
      <c r="C136" s="1"/>
      <c r="D136" s="1"/>
      <c r="E136" s="1"/>
      <c r="F136" s="1"/>
      <c r="G136" s="1"/>
      <c r="H136" s="1"/>
    </row>
    <row r="137" spans="1:8" x14ac:dyDescent="0.25">
      <c r="A137" s="52" t="s">
        <v>142</v>
      </c>
      <c r="B137" s="1"/>
      <c r="C137" s="1"/>
      <c r="D137" s="1"/>
      <c r="E137" s="1"/>
      <c r="F137" s="1"/>
      <c r="G137" s="1"/>
      <c r="H137" s="1"/>
    </row>
    <row r="138" spans="1:8" x14ac:dyDescent="0.25">
      <c r="A138" s="52" t="s">
        <v>143</v>
      </c>
      <c r="B138" s="1"/>
      <c r="C138" s="1"/>
      <c r="D138" s="1"/>
      <c r="E138" s="1"/>
      <c r="F138" s="1"/>
      <c r="G138" s="1"/>
      <c r="H138" s="1"/>
    </row>
    <row r="139" spans="1:8" x14ac:dyDescent="0.25">
      <c r="A139" s="52" t="s">
        <v>144</v>
      </c>
      <c r="B139" s="1"/>
      <c r="C139" s="1"/>
      <c r="D139" s="1"/>
      <c r="E139" s="1"/>
      <c r="F139" s="1"/>
      <c r="G139" s="1"/>
      <c r="H139" s="1"/>
    </row>
    <row r="140" spans="1:8" x14ac:dyDescent="0.25">
      <c r="A140" s="52" t="s">
        <v>145</v>
      </c>
      <c r="B140" s="1"/>
      <c r="C140" s="1"/>
      <c r="D140" s="1"/>
      <c r="E140" s="1"/>
      <c r="F140" s="1"/>
      <c r="G140" s="1"/>
      <c r="H140" s="1"/>
    </row>
    <row r="141" spans="1:8" x14ac:dyDescent="0.25">
      <c r="A141" s="52" t="s">
        <v>146</v>
      </c>
      <c r="B141" s="1"/>
      <c r="C141" s="1"/>
      <c r="D141" s="1"/>
      <c r="E141" s="1"/>
      <c r="F141" s="1"/>
      <c r="G141" s="1"/>
      <c r="H141" s="1"/>
    </row>
    <row r="142" spans="1:8" x14ac:dyDescent="0.25">
      <c r="A142" s="48" t="s">
        <v>147</v>
      </c>
      <c r="B142" s="1"/>
      <c r="C142" s="1"/>
      <c r="D142" s="1"/>
      <c r="E142" s="1"/>
      <c r="F142" s="1"/>
      <c r="G142" s="1"/>
      <c r="H142" s="1"/>
    </row>
    <row r="143" spans="1:8" x14ac:dyDescent="0.25">
      <c r="A143" s="48" t="s">
        <v>148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8" t="s">
        <v>149</v>
      </c>
      <c r="B144" s="1"/>
      <c r="C144" s="1"/>
      <c r="D144" s="1"/>
      <c r="E144" s="1"/>
      <c r="F144" s="1"/>
      <c r="G144" s="1"/>
      <c r="H144" s="1"/>
    </row>
    <row r="145" spans="8:8" x14ac:dyDescent="0.25">
      <c r="H145" s="56"/>
    </row>
  </sheetData>
  <mergeCells count="150">
    <mergeCell ref="A133:F133"/>
    <mergeCell ref="A125:B125"/>
    <mergeCell ref="A126:B126"/>
    <mergeCell ref="A127:B127"/>
    <mergeCell ref="A128:F128"/>
    <mergeCell ref="A129:G129"/>
    <mergeCell ref="A130:G130"/>
    <mergeCell ref="B131:C131"/>
    <mergeCell ref="B132:C132"/>
    <mergeCell ref="A123:B124"/>
    <mergeCell ref="C123:C124"/>
    <mergeCell ref="D123:D124"/>
    <mergeCell ref="E123:E124"/>
    <mergeCell ref="F123:F124"/>
    <mergeCell ref="G123:G124"/>
    <mergeCell ref="B117:E117"/>
    <mergeCell ref="A118:E118"/>
    <mergeCell ref="A119:G119"/>
    <mergeCell ref="A120:F120"/>
    <mergeCell ref="A121:G121"/>
    <mergeCell ref="A122:G122"/>
    <mergeCell ref="A111:E111"/>
    <mergeCell ref="A112:G112"/>
    <mergeCell ref="A113:G113"/>
    <mergeCell ref="B114:E114"/>
    <mergeCell ref="B115:E115"/>
    <mergeCell ref="B116:E116"/>
    <mergeCell ref="A105:G105"/>
    <mergeCell ref="A106:G106"/>
    <mergeCell ref="B107:E107"/>
    <mergeCell ref="B108:E108"/>
    <mergeCell ref="B109:E109"/>
    <mergeCell ref="B110:E110"/>
    <mergeCell ref="B99:F99"/>
    <mergeCell ref="B100:F100"/>
    <mergeCell ref="B101:F101"/>
    <mergeCell ref="A102:F102"/>
    <mergeCell ref="A103:G103"/>
    <mergeCell ref="A104:F104"/>
    <mergeCell ref="A93:F93"/>
    <mergeCell ref="A94:G94"/>
    <mergeCell ref="A95:G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E81"/>
    <mergeCell ref="B82:F82"/>
    <mergeCell ref="B83:E83"/>
    <mergeCell ref="B84:F84"/>
    <mergeCell ref="B85:E85"/>
    <mergeCell ref="B86:F86"/>
    <mergeCell ref="B75:E75"/>
    <mergeCell ref="B76:E76"/>
    <mergeCell ref="B77:E77"/>
    <mergeCell ref="A78:E78"/>
    <mergeCell ref="A79:G79"/>
    <mergeCell ref="A80:G80"/>
    <mergeCell ref="B69:E69"/>
    <mergeCell ref="A70:E70"/>
    <mergeCell ref="A71:G71"/>
    <mergeCell ref="A72:G72"/>
    <mergeCell ref="B73:E73"/>
    <mergeCell ref="B74:E74"/>
    <mergeCell ref="B64:E64"/>
    <mergeCell ref="B65:E65"/>
    <mergeCell ref="B66:E66"/>
    <mergeCell ref="A67:E67"/>
    <mergeCell ref="B68:E68"/>
    <mergeCell ref="H57:H58"/>
    <mergeCell ref="B59:E59"/>
    <mergeCell ref="B60:E60"/>
    <mergeCell ref="A61:E61"/>
    <mergeCell ref="A62:G62"/>
    <mergeCell ref="B63:E63"/>
    <mergeCell ref="B53:E53"/>
    <mergeCell ref="A54:E54"/>
    <mergeCell ref="A55:G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A41:G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A40:E40"/>
    <mergeCell ref="A29:G29"/>
    <mergeCell ref="A30:G30"/>
    <mergeCell ref="B31:E31"/>
    <mergeCell ref="B32:E32"/>
    <mergeCell ref="B33:E33"/>
    <mergeCell ref="B34:E34"/>
    <mergeCell ref="B23:E23"/>
    <mergeCell ref="B24:F24"/>
    <mergeCell ref="B25:E25"/>
    <mergeCell ref="A26:E26"/>
    <mergeCell ref="A27:F27"/>
    <mergeCell ref="A28:G28"/>
    <mergeCell ref="B19:E19"/>
    <mergeCell ref="F19:G19"/>
    <mergeCell ref="B20:E20"/>
    <mergeCell ref="F20:G20"/>
    <mergeCell ref="A21:G21"/>
    <mergeCell ref="A22:G22"/>
    <mergeCell ref="B14:E14"/>
    <mergeCell ref="F14:G14"/>
    <mergeCell ref="B15:E15"/>
    <mergeCell ref="F15:G15"/>
    <mergeCell ref="A16:G16"/>
    <mergeCell ref="B17:E17"/>
    <mergeCell ref="F17:G17"/>
    <mergeCell ref="B18:E18"/>
    <mergeCell ref="F18:G18"/>
    <mergeCell ref="A12:G12"/>
    <mergeCell ref="A13:G13"/>
    <mergeCell ref="A6:G6"/>
    <mergeCell ref="B7:E7"/>
    <mergeCell ref="F7:G7"/>
    <mergeCell ref="B8:E8"/>
    <mergeCell ref="F8:G8"/>
    <mergeCell ref="B9:E9"/>
    <mergeCell ref="F9:G9"/>
    <mergeCell ref="A1:G1"/>
    <mergeCell ref="A2:G2"/>
    <mergeCell ref="A3:G3"/>
    <mergeCell ref="A4:D4"/>
    <mergeCell ref="F4:G4"/>
    <mergeCell ref="A5:G5"/>
    <mergeCell ref="B10:E10"/>
    <mergeCell ref="F10:G10"/>
    <mergeCell ref="B11:E11"/>
    <mergeCell ref="F11:G11"/>
  </mergeCells>
  <dataValidations disablePrompts="1" count="3">
    <dataValidation type="decimal" operator="lessThanOrEqual" allowBlank="1" showInputMessage="1" showErrorMessage="1" sqref="F83">
      <formula1>0.06</formula1>
    </dataValidation>
    <dataValidation type="decimal" operator="lessThanOrEqual" allowBlank="1" showInputMessage="1" showErrorMessage="1" sqref="F85">
      <formula1>0.2</formula1>
    </dataValidation>
    <dataValidation type="decimal" operator="greaterThanOrEqual" allowBlank="1" showInputMessage="1" showErrorMessage="1" error="O preenchimento deverá respeitar o piso salarial da categoria estabelecido pela Convenção Coletiva." sqref="G24">
      <formula1>F17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0"/>
  <sheetViews>
    <sheetView showGridLines="0" topLeftCell="A21" zoomScale="200" zoomScaleNormal="200" workbookViewId="0">
      <selection activeCell="E125" sqref="E125"/>
    </sheetView>
  </sheetViews>
  <sheetFormatPr defaultRowHeight="15" x14ac:dyDescent="0.25"/>
  <cols>
    <col min="1" max="1" width="6.42578125" customWidth="1"/>
    <col min="2" max="2" width="16.42578125" bestFit="1" customWidth="1"/>
    <col min="3" max="3" width="9.28515625" bestFit="1" customWidth="1"/>
    <col min="4" max="4" width="11.140625" customWidth="1"/>
    <col min="5" max="5" width="16" customWidth="1"/>
    <col min="6" max="6" width="15.42578125" customWidth="1"/>
    <col min="7" max="7" width="17" customWidth="1"/>
  </cols>
  <sheetData>
    <row r="1" spans="1:8" ht="30.75" customHeight="1" thickBot="1" x14ac:dyDescent="0.3">
      <c r="A1" s="136" t="s">
        <v>0</v>
      </c>
      <c r="B1" s="136"/>
      <c r="C1" s="136"/>
      <c r="D1" s="136"/>
      <c r="E1" s="136"/>
      <c r="F1" s="136"/>
      <c r="G1" s="136"/>
      <c r="H1" s="1"/>
    </row>
    <row r="2" spans="1:8" x14ac:dyDescent="0.25">
      <c r="A2" s="137" t="s">
        <v>208</v>
      </c>
      <c r="B2" s="138"/>
      <c r="C2" s="138"/>
      <c r="D2" s="138"/>
      <c r="E2" s="138"/>
      <c r="F2" s="138"/>
      <c r="G2" s="139"/>
      <c r="H2" s="1"/>
    </row>
    <row r="3" spans="1:8" x14ac:dyDescent="0.25">
      <c r="A3" s="129" t="s">
        <v>1</v>
      </c>
      <c r="B3" s="130"/>
      <c r="C3" s="130"/>
      <c r="D3" s="130"/>
      <c r="E3" s="130"/>
      <c r="F3" s="130"/>
      <c r="G3" s="131"/>
      <c r="H3" s="1"/>
    </row>
    <row r="4" spans="1:8" x14ac:dyDescent="0.25">
      <c r="A4" s="124" t="s">
        <v>2</v>
      </c>
      <c r="B4" s="125"/>
      <c r="C4" s="125"/>
      <c r="D4" s="126"/>
      <c r="E4" s="298" t="s">
        <v>211</v>
      </c>
      <c r="F4" s="127" t="s">
        <v>4</v>
      </c>
      <c r="G4" s="128"/>
      <c r="H4" s="1"/>
    </row>
    <row r="5" spans="1:8" ht="15.75" thickBot="1" x14ac:dyDescent="0.3">
      <c r="A5" s="140"/>
      <c r="B5" s="141"/>
      <c r="C5" s="141"/>
      <c r="D5" s="141"/>
      <c r="E5" s="141"/>
      <c r="F5" s="141"/>
      <c r="G5" s="142"/>
      <c r="H5" s="1"/>
    </row>
    <row r="6" spans="1:8" x14ac:dyDescent="0.25">
      <c r="A6" s="156" t="s">
        <v>5</v>
      </c>
      <c r="B6" s="157"/>
      <c r="C6" s="157"/>
      <c r="D6" s="157"/>
      <c r="E6" s="157"/>
      <c r="F6" s="157"/>
      <c r="G6" s="158"/>
      <c r="H6" s="48"/>
    </row>
    <row r="7" spans="1:8" ht="15.75" customHeight="1" x14ac:dyDescent="0.25">
      <c r="A7" s="2" t="s">
        <v>6</v>
      </c>
      <c r="B7" s="143" t="s">
        <v>7</v>
      </c>
      <c r="C7" s="144"/>
      <c r="D7" s="144"/>
      <c r="E7" s="145"/>
      <c r="F7" s="146"/>
      <c r="G7" s="147"/>
      <c r="H7" s="48"/>
    </row>
    <row r="8" spans="1:8" x14ac:dyDescent="0.25">
      <c r="A8" s="2" t="s">
        <v>8</v>
      </c>
      <c r="B8" s="143" t="s">
        <v>9</v>
      </c>
      <c r="C8" s="144"/>
      <c r="D8" s="144"/>
      <c r="E8" s="145"/>
      <c r="F8" s="146"/>
      <c r="G8" s="147"/>
      <c r="H8" s="48"/>
    </row>
    <row r="9" spans="1:8" ht="27" customHeight="1" x14ac:dyDescent="0.25">
      <c r="A9" s="25" t="s">
        <v>10</v>
      </c>
      <c r="B9" s="262" t="s">
        <v>11</v>
      </c>
      <c r="C9" s="263"/>
      <c r="D9" s="263"/>
      <c r="E9" s="264"/>
      <c r="F9" s="162"/>
      <c r="G9" s="163"/>
      <c r="H9" s="48"/>
    </row>
    <row r="10" spans="1:8" x14ac:dyDescent="0.25">
      <c r="A10" s="3" t="s">
        <v>12</v>
      </c>
      <c r="B10" s="143" t="s">
        <v>13</v>
      </c>
      <c r="C10" s="144"/>
      <c r="D10" s="144"/>
      <c r="E10" s="145"/>
      <c r="F10" s="146"/>
      <c r="G10" s="147"/>
      <c r="H10" s="48"/>
    </row>
    <row r="11" spans="1:8" ht="21.75" customHeight="1" x14ac:dyDescent="0.25">
      <c r="A11" s="2" t="s">
        <v>14</v>
      </c>
      <c r="B11" s="143" t="s">
        <v>15</v>
      </c>
      <c r="C11" s="144"/>
      <c r="D11" s="144"/>
      <c r="E11" s="145"/>
      <c r="F11" s="148" t="s">
        <v>210</v>
      </c>
      <c r="G11" s="149"/>
      <c r="H11" s="48"/>
    </row>
    <row r="12" spans="1:8" ht="15.75" thickBot="1" x14ac:dyDescent="0.3">
      <c r="A12" s="150"/>
      <c r="B12" s="151"/>
      <c r="C12" s="151"/>
      <c r="D12" s="151"/>
      <c r="E12" s="151"/>
      <c r="F12" s="151"/>
      <c r="G12" s="152"/>
      <c r="H12" s="48"/>
    </row>
    <row r="13" spans="1:8" x14ac:dyDescent="0.25">
      <c r="A13" s="153" t="s">
        <v>16</v>
      </c>
      <c r="B13" s="154"/>
      <c r="C13" s="154"/>
      <c r="D13" s="154"/>
      <c r="E13" s="154"/>
      <c r="F13" s="154"/>
      <c r="G13" s="155"/>
      <c r="H13" s="48"/>
    </row>
    <row r="14" spans="1:8" ht="22.5" x14ac:dyDescent="0.25">
      <c r="A14" s="4" t="s">
        <v>17</v>
      </c>
      <c r="B14" s="168" t="s">
        <v>18</v>
      </c>
      <c r="C14" s="168"/>
      <c r="D14" s="168"/>
      <c r="E14" s="168"/>
      <c r="F14" s="146" t="s">
        <v>19</v>
      </c>
      <c r="G14" s="147"/>
      <c r="H14" s="48"/>
    </row>
    <row r="15" spans="1:8" x14ac:dyDescent="0.25">
      <c r="A15" s="5" t="s">
        <v>20</v>
      </c>
      <c r="B15" s="164" t="s">
        <v>155</v>
      </c>
      <c r="C15" s="164"/>
      <c r="D15" s="164"/>
      <c r="E15" s="164"/>
      <c r="F15" s="169">
        <v>1</v>
      </c>
      <c r="G15" s="147"/>
      <c r="H15" s="48"/>
    </row>
    <row r="16" spans="1:8" x14ac:dyDescent="0.25">
      <c r="A16" s="170" t="s">
        <v>22</v>
      </c>
      <c r="B16" s="171"/>
      <c r="C16" s="171"/>
      <c r="D16" s="171"/>
      <c r="E16" s="171"/>
      <c r="F16" s="171"/>
      <c r="G16" s="172"/>
      <c r="H16" s="48"/>
    </row>
    <row r="17" spans="1:8" x14ac:dyDescent="0.25">
      <c r="A17" s="5" t="s">
        <v>6</v>
      </c>
      <c r="B17" s="164" t="s">
        <v>23</v>
      </c>
      <c r="C17" s="164"/>
      <c r="D17" s="164"/>
      <c r="E17" s="173"/>
      <c r="F17" s="174">
        <v>3329.82</v>
      </c>
      <c r="G17" s="175"/>
      <c r="H17" s="48"/>
    </row>
    <row r="18" spans="1:8" x14ac:dyDescent="0.25">
      <c r="A18" s="5" t="s">
        <v>8</v>
      </c>
      <c r="B18" s="164" t="s">
        <v>172</v>
      </c>
      <c r="C18" s="164"/>
      <c r="D18" s="164"/>
      <c r="E18" s="164"/>
      <c r="F18" s="176">
        <v>1412</v>
      </c>
      <c r="G18" s="177"/>
      <c r="H18" s="48"/>
    </row>
    <row r="19" spans="1:8" x14ac:dyDescent="0.25">
      <c r="A19" s="5" t="s">
        <v>10</v>
      </c>
      <c r="B19" s="164" t="s">
        <v>24</v>
      </c>
      <c r="C19" s="164"/>
      <c r="D19" s="164"/>
      <c r="E19" s="164"/>
      <c r="F19" s="162" t="s">
        <v>155</v>
      </c>
      <c r="G19" s="163"/>
      <c r="H19" s="48"/>
    </row>
    <row r="20" spans="1:8" x14ac:dyDescent="0.25">
      <c r="A20" s="5" t="s">
        <v>12</v>
      </c>
      <c r="B20" s="164" t="s">
        <v>25</v>
      </c>
      <c r="C20" s="164"/>
      <c r="D20" s="164"/>
      <c r="E20" s="164"/>
      <c r="F20" s="162"/>
      <c r="G20" s="163"/>
      <c r="H20" s="48"/>
    </row>
    <row r="21" spans="1:8" ht="15.75" thickBot="1" x14ac:dyDescent="0.3">
      <c r="A21" s="165"/>
      <c r="B21" s="166"/>
      <c r="C21" s="166"/>
      <c r="D21" s="166"/>
      <c r="E21" s="166"/>
      <c r="F21" s="166"/>
      <c r="G21" s="167"/>
      <c r="H21" s="48"/>
    </row>
    <row r="22" spans="1:8" x14ac:dyDescent="0.25">
      <c r="A22" s="156" t="s">
        <v>27</v>
      </c>
      <c r="B22" s="157"/>
      <c r="C22" s="157"/>
      <c r="D22" s="157"/>
      <c r="E22" s="157"/>
      <c r="F22" s="157"/>
      <c r="G22" s="158"/>
      <c r="H22" s="48"/>
    </row>
    <row r="23" spans="1:8" x14ac:dyDescent="0.25">
      <c r="A23" s="6">
        <v>1</v>
      </c>
      <c r="B23" s="181" t="s">
        <v>28</v>
      </c>
      <c r="C23" s="181"/>
      <c r="D23" s="181"/>
      <c r="E23" s="181"/>
      <c r="F23" s="7" t="s">
        <v>29</v>
      </c>
      <c r="G23" s="8" t="s">
        <v>30</v>
      </c>
      <c r="H23" s="53"/>
    </row>
    <row r="24" spans="1:8" x14ac:dyDescent="0.25">
      <c r="A24" s="9" t="s">
        <v>6</v>
      </c>
      <c r="B24" s="183" t="s">
        <v>31</v>
      </c>
      <c r="C24" s="184"/>
      <c r="D24" s="184"/>
      <c r="E24" s="184"/>
      <c r="F24" s="185"/>
      <c r="G24" s="80">
        <v>3562.91</v>
      </c>
      <c r="H24" s="48"/>
    </row>
    <row r="25" spans="1:8" ht="15" customHeight="1" x14ac:dyDescent="0.25">
      <c r="A25" s="9" t="s">
        <v>8</v>
      </c>
      <c r="B25" s="279" t="s">
        <v>32</v>
      </c>
      <c r="C25" s="280"/>
      <c r="D25" s="280"/>
      <c r="E25" s="281"/>
      <c r="F25" s="10"/>
      <c r="G25" s="11">
        <f>G24*F25</f>
        <v>0</v>
      </c>
      <c r="H25" s="48"/>
    </row>
    <row r="26" spans="1:8" x14ac:dyDescent="0.25">
      <c r="A26" s="187" t="s">
        <v>33</v>
      </c>
      <c r="B26" s="184"/>
      <c r="C26" s="184"/>
      <c r="D26" s="184"/>
      <c r="E26" s="185"/>
      <c r="F26" s="12"/>
      <c r="G26" s="11"/>
      <c r="H26" s="48"/>
    </row>
    <row r="27" spans="1:8" x14ac:dyDescent="0.25">
      <c r="A27" s="188" t="s">
        <v>34</v>
      </c>
      <c r="B27" s="189"/>
      <c r="C27" s="189"/>
      <c r="D27" s="189"/>
      <c r="E27" s="189"/>
      <c r="F27" s="190"/>
      <c r="G27" s="13">
        <f>SUM(G24:G26)</f>
        <v>3562.91</v>
      </c>
      <c r="H27" s="48"/>
    </row>
    <row r="28" spans="1:8" ht="15.75" thickBot="1" x14ac:dyDescent="0.3">
      <c r="A28" s="191"/>
      <c r="B28" s="192"/>
      <c r="C28" s="192"/>
      <c r="D28" s="192"/>
      <c r="E28" s="192"/>
      <c r="F28" s="192"/>
      <c r="G28" s="193"/>
      <c r="H28" s="48"/>
    </row>
    <row r="29" spans="1:8" x14ac:dyDescent="0.25">
      <c r="A29" s="156" t="s">
        <v>35</v>
      </c>
      <c r="B29" s="157"/>
      <c r="C29" s="157"/>
      <c r="D29" s="157"/>
      <c r="E29" s="157"/>
      <c r="F29" s="157"/>
      <c r="G29" s="158"/>
      <c r="H29" s="48"/>
    </row>
    <row r="30" spans="1:8" x14ac:dyDescent="0.25">
      <c r="A30" s="178"/>
      <c r="B30" s="179"/>
      <c r="C30" s="179"/>
      <c r="D30" s="179"/>
      <c r="E30" s="179"/>
      <c r="F30" s="179"/>
      <c r="G30" s="180"/>
      <c r="H30" s="48"/>
    </row>
    <row r="31" spans="1:8" x14ac:dyDescent="0.25">
      <c r="A31" s="6" t="s">
        <v>36</v>
      </c>
      <c r="B31" s="181" t="s">
        <v>37</v>
      </c>
      <c r="C31" s="181"/>
      <c r="D31" s="181"/>
      <c r="E31" s="181"/>
      <c r="F31" s="7" t="s">
        <v>29</v>
      </c>
      <c r="G31" s="8" t="s">
        <v>30</v>
      </c>
      <c r="H31" s="48"/>
    </row>
    <row r="32" spans="1:8" x14ac:dyDescent="0.25">
      <c r="A32" s="14" t="s">
        <v>6</v>
      </c>
      <c r="B32" s="182" t="s">
        <v>38</v>
      </c>
      <c r="C32" s="182"/>
      <c r="D32" s="182"/>
      <c r="E32" s="182"/>
      <c r="F32" s="15">
        <v>0.2</v>
      </c>
      <c r="G32" s="11">
        <f t="shared" ref="G32:G39" si="0">$G$27*F32</f>
        <v>712.58199999999999</v>
      </c>
      <c r="H32" s="54"/>
    </row>
    <row r="33" spans="1:8" x14ac:dyDescent="0.25">
      <c r="A33" s="14" t="s">
        <v>8</v>
      </c>
      <c r="B33" s="182" t="s">
        <v>39</v>
      </c>
      <c r="C33" s="182"/>
      <c r="D33" s="182"/>
      <c r="E33" s="182"/>
      <c r="F33" s="15"/>
      <c r="G33" s="11">
        <f t="shared" si="0"/>
        <v>0</v>
      </c>
      <c r="H33" s="48"/>
    </row>
    <row r="34" spans="1:8" x14ac:dyDescent="0.25">
      <c r="A34" s="14" t="s">
        <v>10</v>
      </c>
      <c r="B34" s="182" t="s">
        <v>40</v>
      </c>
      <c r="C34" s="182"/>
      <c r="D34" s="182"/>
      <c r="E34" s="182"/>
      <c r="F34" s="15"/>
      <c r="G34" s="11">
        <f t="shared" si="0"/>
        <v>0</v>
      </c>
      <c r="H34" s="48"/>
    </row>
    <row r="35" spans="1:8" x14ac:dyDescent="0.25">
      <c r="A35" s="14" t="s">
        <v>12</v>
      </c>
      <c r="B35" s="182" t="s">
        <v>41</v>
      </c>
      <c r="C35" s="182"/>
      <c r="D35" s="182"/>
      <c r="E35" s="182"/>
      <c r="F35" s="15"/>
      <c r="G35" s="11">
        <f t="shared" si="0"/>
        <v>0</v>
      </c>
      <c r="H35" s="48"/>
    </row>
    <row r="36" spans="1:8" x14ac:dyDescent="0.25">
      <c r="A36" s="14" t="s">
        <v>14</v>
      </c>
      <c r="B36" s="182" t="s">
        <v>42</v>
      </c>
      <c r="C36" s="182"/>
      <c r="D36" s="182"/>
      <c r="E36" s="182"/>
      <c r="F36" s="15"/>
      <c r="G36" s="11">
        <f t="shared" si="0"/>
        <v>0</v>
      </c>
      <c r="H36" s="48"/>
    </row>
    <row r="37" spans="1:8" x14ac:dyDescent="0.25">
      <c r="A37" s="14" t="s">
        <v>43</v>
      </c>
      <c r="B37" s="182" t="s">
        <v>44</v>
      </c>
      <c r="C37" s="182"/>
      <c r="D37" s="182"/>
      <c r="E37" s="182"/>
      <c r="F37" s="16">
        <v>0.08</v>
      </c>
      <c r="G37" s="11">
        <f t="shared" si="0"/>
        <v>285.03280000000001</v>
      </c>
      <c r="H37" s="48"/>
    </row>
    <row r="38" spans="1:8" x14ac:dyDescent="0.25">
      <c r="A38" s="14" t="s">
        <v>45</v>
      </c>
      <c r="B38" s="182" t="s">
        <v>46</v>
      </c>
      <c r="C38" s="182"/>
      <c r="D38" s="182"/>
      <c r="E38" s="182"/>
      <c r="F38" s="81"/>
      <c r="G38" s="11">
        <f t="shared" si="0"/>
        <v>0</v>
      </c>
      <c r="H38" s="48"/>
    </row>
    <row r="39" spans="1:8" x14ac:dyDescent="0.25">
      <c r="A39" s="14" t="s">
        <v>47</v>
      </c>
      <c r="B39" s="182" t="s">
        <v>48</v>
      </c>
      <c r="C39" s="182"/>
      <c r="D39" s="182"/>
      <c r="E39" s="182"/>
      <c r="F39" s="15"/>
      <c r="G39" s="11">
        <f t="shared" si="0"/>
        <v>0</v>
      </c>
      <c r="H39" s="53"/>
    </row>
    <row r="40" spans="1:8" x14ac:dyDescent="0.25">
      <c r="A40" s="194" t="s">
        <v>49</v>
      </c>
      <c r="B40" s="195"/>
      <c r="C40" s="195"/>
      <c r="D40" s="195"/>
      <c r="E40" s="195"/>
      <c r="F40" s="17">
        <f>SUM(F32:F39)</f>
        <v>0.28000000000000003</v>
      </c>
      <c r="G40" s="13">
        <f>SUM(G32:G39)</f>
        <v>997.61480000000006</v>
      </c>
      <c r="H40" s="52"/>
    </row>
    <row r="41" spans="1:8" x14ac:dyDescent="0.25">
      <c r="A41" s="178"/>
      <c r="B41" s="179"/>
      <c r="C41" s="179"/>
      <c r="D41" s="179"/>
      <c r="E41" s="179"/>
      <c r="F41" s="179"/>
      <c r="G41" s="180"/>
      <c r="H41" s="55"/>
    </row>
    <row r="42" spans="1:8" x14ac:dyDescent="0.25">
      <c r="A42" s="6" t="s">
        <v>50</v>
      </c>
      <c r="B42" s="181" t="s">
        <v>51</v>
      </c>
      <c r="C42" s="181"/>
      <c r="D42" s="181"/>
      <c r="E42" s="181"/>
      <c r="F42" s="7" t="s">
        <v>29</v>
      </c>
      <c r="G42" s="8" t="s">
        <v>30</v>
      </c>
      <c r="H42" s="48"/>
    </row>
    <row r="43" spans="1:8" x14ac:dyDescent="0.25">
      <c r="A43" s="14" t="s">
        <v>6</v>
      </c>
      <c r="B43" s="182" t="s">
        <v>52</v>
      </c>
      <c r="C43" s="182"/>
      <c r="D43" s="182"/>
      <c r="E43" s="182"/>
      <c r="F43" s="15">
        <v>8.3330000000000001E-2</v>
      </c>
      <c r="G43" s="11">
        <f>SUM($G$27*F43)</f>
        <v>296.89729030000001</v>
      </c>
      <c r="H43" s="52"/>
    </row>
    <row r="44" spans="1:8" x14ac:dyDescent="0.25">
      <c r="A44" s="14" t="s">
        <v>8</v>
      </c>
      <c r="B44" s="182" t="s">
        <v>53</v>
      </c>
      <c r="C44" s="182"/>
      <c r="D44" s="182"/>
      <c r="E44" s="182"/>
      <c r="F44" s="15">
        <v>8.3299999999999999E-2</v>
      </c>
      <c r="G44" s="18">
        <f>G27*F44</f>
        <v>296.79040299999997</v>
      </c>
      <c r="H44" s="52"/>
    </row>
    <row r="45" spans="1:8" x14ac:dyDescent="0.25">
      <c r="A45" s="14" t="s">
        <v>10</v>
      </c>
      <c r="B45" s="182" t="s">
        <v>54</v>
      </c>
      <c r="C45" s="182"/>
      <c r="D45" s="182"/>
      <c r="E45" s="182"/>
      <c r="F45" s="15">
        <f>1/3/12</f>
        <v>2.7777777777777776E-2</v>
      </c>
      <c r="G45" s="11">
        <f>SUM($G$27*F45)</f>
        <v>98.969722222222217</v>
      </c>
      <c r="H45" s="52"/>
    </row>
    <row r="46" spans="1:8" x14ac:dyDescent="0.25">
      <c r="A46" s="14" t="s">
        <v>12</v>
      </c>
      <c r="B46" s="182" t="s">
        <v>55</v>
      </c>
      <c r="C46" s="182"/>
      <c r="D46" s="182"/>
      <c r="E46" s="182"/>
      <c r="F46" s="19">
        <f>7/30/12</f>
        <v>1.9444444444444445E-2</v>
      </c>
      <c r="G46" s="11">
        <f>(G27)*F46</f>
        <v>69.27880555555555</v>
      </c>
      <c r="H46" s="52"/>
    </row>
    <row r="47" spans="1:8" x14ac:dyDescent="0.25">
      <c r="A47" s="14" t="s">
        <v>14</v>
      </c>
      <c r="B47" s="182" t="s">
        <v>56</v>
      </c>
      <c r="C47" s="182"/>
      <c r="D47" s="182"/>
      <c r="E47" s="182"/>
      <c r="F47" s="15">
        <f>5/30/12</f>
        <v>1.3888888888888888E-2</v>
      </c>
      <c r="G47" s="18">
        <f>G27*F47</f>
        <v>49.484861111111108</v>
      </c>
      <c r="H47" s="52"/>
    </row>
    <row r="48" spans="1:8" x14ac:dyDescent="0.25">
      <c r="A48" s="14" t="s">
        <v>43</v>
      </c>
      <c r="B48" s="182" t="s">
        <v>57</v>
      </c>
      <c r="C48" s="182"/>
      <c r="D48" s="182"/>
      <c r="E48" s="182"/>
      <c r="F48" s="15">
        <f>5/30/12*0.015</f>
        <v>2.0833333333333332E-4</v>
      </c>
      <c r="G48" s="18">
        <f>G27*F48</f>
        <v>0.74227291666666662</v>
      </c>
      <c r="H48" s="48"/>
    </row>
    <row r="49" spans="1:8" x14ac:dyDescent="0.25">
      <c r="A49" s="14" t="s">
        <v>45</v>
      </c>
      <c r="B49" s="182" t="s">
        <v>58</v>
      </c>
      <c r="C49" s="182"/>
      <c r="D49" s="182"/>
      <c r="E49" s="182"/>
      <c r="F49" s="15">
        <f>1/30/12</f>
        <v>2.7777777777777779E-3</v>
      </c>
      <c r="G49" s="18">
        <f>G27*F49</f>
        <v>9.8969722222222227</v>
      </c>
      <c r="H49" s="53"/>
    </row>
    <row r="50" spans="1:8" x14ac:dyDescent="0.25">
      <c r="A50" s="14" t="s">
        <v>47</v>
      </c>
      <c r="B50" s="182" t="s">
        <v>59</v>
      </c>
      <c r="C50" s="182"/>
      <c r="D50" s="182"/>
      <c r="E50" s="182"/>
      <c r="F50" s="15">
        <f>15/30/12*0.08</f>
        <v>3.3333333333333331E-3</v>
      </c>
      <c r="G50" s="18">
        <f>G27*F50</f>
        <v>11.876366666666666</v>
      </c>
      <c r="H50" s="48"/>
    </row>
    <row r="51" spans="1:8" x14ac:dyDescent="0.25">
      <c r="A51" s="14" t="s">
        <v>60</v>
      </c>
      <c r="B51" s="182" t="s">
        <v>61</v>
      </c>
      <c r="C51" s="182"/>
      <c r="D51" s="182"/>
      <c r="E51" s="182"/>
      <c r="F51" s="15"/>
      <c r="G51" s="18">
        <f>G27*F51</f>
        <v>0</v>
      </c>
      <c r="H51" s="48"/>
    </row>
    <row r="52" spans="1:8" x14ac:dyDescent="0.25">
      <c r="A52" s="14"/>
      <c r="B52" s="197" t="s">
        <v>62</v>
      </c>
      <c r="C52" s="197"/>
      <c r="D52" s="197"/>
      <c r="E52" s="197"/>
      <c r="F52" s="20">
        <f>SUM(F43:F51)</f>
        <v>0.23406055555555555</v>
      </c>
      <c r="G52" s="21">
        <f>SUM($G$27*F52)</f>
        <v>833.93669399444434</v>
      </c>
      <c r="H52" s="48"/>
    </row>
    <row r="53" spans="1:8" x14ac:dyDescent="0.25">
      <c r="A53" s="2" t="s">
        <v>63</v>
      </c>
      <c r="B53" s="182" t="s">
        <v>64</v>
      </c>
      <c r="C53" s="182"/>
      <c r="D53" s="182"/>
      <c r="E53" s="182"/>
      <c r="F53" s="15">
        <f>F40*F52</f>
        <v>6.5536955555555554E-2</v>
      </c>
      <c r="G53" s="11">
        <f>F53*G27</f>
        <v>233.50227431844442</v>
      </c>
      <c r="H53" s="52"/>
    </row>
    <row r="54" spans="1:8" x14ac:dyDescent="0.25">
      <c r="A54" s="196" t="s">
        <v>65</v>
      </c>
      <c r="B54" s="197"/>
      <c r="C54" s="197"/>
      <c r="D54" s="197"/>
      <c r="E54" s="197"/>
      <c r="F54" s="22">
        <f>SUM(F52:F53)</f>
        <v>0.2995975111111111</v>
      </c>
      <c r="G54" s="13">
        <f>G52+G53</f>
        <v>1067.4389683128888</v>
      </c>
      <c r="H54" s="52"/>
    </row>
    <row r="55" spans="1:8" x14ac:dyDescent="0.25">
      <c r="A55" s="178"/>
      <c r="B55" s="179"/>
      <c r="C55" s="179"/>
      <c r="D55" s="179"/>
      <c r="E55" s="179"/>
      <c r="F55" s="179"/>
      <c r="G55" s="180"/>
      <c r="H55" s="52"/>
    </row>
    <row r="56" spans="1:8" x14ac:dyDescent="0.25">
      <c r="A56" s="6" t="s">
        <v>66</v>
      </c>
      <c r="B56" s="181" t="s">
        <v>67</v>
      </c>
      <c r="C56" s="181"/>
      <c r="D56" s="181"/>
      <c r="E56" s="181"/>
      <c r="F56" s="7" t="s">
        <v>29</v>
      </c>
      <c r="G56" s="8" t="s">
        <v>30</v>
      </c>
      <c r="H56" s="48"/>
    </row>
    <row r="57" spans="1:8" x14ac:dyDescent="0.25">
      <c r="A57" s="14" t="s">
        <v>6</v>
      </c>
      <c r="B57" s="182" t="s">
        <v>68</v>
      </c>
      <c r="C57" s="182"/>
      <c r="D57" s="182"/>
      <c r="E57" s="182"/>
      <c r="F57" s="15">
        <f>4/12*0.02</f>
        <v>6.6666666666666662E-3</v>
      </c>
      <c r="G57" s="18">
        <f>G27*F57</f>
        <v>23.752733333333332</v>
      </c>
      <c r="H57" s="200"/>
    </row>
    <row r="58" spans="1:8" x14ac:dyDescent="0.25">
      <c r="A58" s="14" t="s">
        <v>8</v>
      </c>
      <c r="B58" s="182" t="s">
        <v>69</v>
      </c>
      <c r="C58" s="182"/>
      <c r="D58" s="182"/>
      <c r="E58" s="182"/>
      <c r="F58" s="15">
        <f>0.1111*0.02*4/12</f>
        <v>7.4066666666666671E-4</v>
      </c>
      <c r="G58" s="18">
        <f>G27*F58</f>
        <v>2.6389286733333335</v>
      </c>
      <c r="H58" s="200"/>
    </row>
    <row r="59" spans="1:8" x14ac:dyDescent="0.25">
      <c r="A59" s="14"/>
      <c r="B59" s="197" t="s">
        <v>62</v>
      </c>
      <c r="C59" s="197"/>
      <c r="D59" s="197"/>
      <c r="E59" s="197"/>
      <c r="F59" s="20">
        <f>SUM(F57:F58)</f>
        <v>7.4073333333333326E-3</v>
      </c>
      <c r="G59" s="21">
        <f>SUM($G$27*F59)</f>
        <v>26.391662006666664</v>
      </c>
      <c r="H59" s="48"/>
    </row>
    <row r="60" spans="1:8" x14ac:dyDescent="0.25">
      <c r="A60" s="14" t="s">
        <v>10</v>
      </c>
      <c r="B60" s="182" t="s">
        <v>70</v>
      </c>
      <c r="C60" s="182"/>
      <c r="D60" s="182"/>
      <c r="E60" s="182"/>
      <c r="F60" s="23">
        <f>F59*F40</f>
        <v>2.0740533333333333E-3</v>
      </c>
      <c r="G60" s="11">
        <f>F60*G27</f>
        <v>7.3896653618666663</v>
      </c>
      <c r="H60" s="48"/>
    </row>
    <row r="61" spans="1:8" x14ac:dyDescent="0.25">
      <c r="A61" s="196" t="s">
        <v>71</v>
      </c>
      <c r="B61" s="197"/>
      <c r="C61" s="197"/>
      <c r="D61" s="197"/>
      <c r="E61" s="197"/>
      <c r="F61" s="22">
        <f>SUM(F59:F60)</f>
        <v>9.4813866666666659E-3</v>
      </c>
      <c r="G61" s="13">
        <f>SUM(G59:G60)</f>
        <v>33.781327368533333</v>
      </c>
      <c r="H61" s="48"/>
    </row>
    <row r="62" spans="1:8" x14ac:dyDescent="0.25">
      <c r="A62" s="178"/>
      <c r="B62" s="179"/>
      <c r="C62" s="179"/>
      <c r="D62" s="179"/>
      <c r="E62" s="179"/>
      <c r="F62" s="179"/>
      <c r="G62" s="180"/>
      <c r="H62" s="48"/>
    </row>
    <row r="63" spans="1:8" x14ac:dyDescent="0.25">
      <c r="A63" s="6" t="s">
        <v>72</v>
      </c>
      <c r="B63" s="181" t="s">
        <v>73</v>
      </c>
      <c r="C63" s="181"/>
      <c r="D63" s="181"/>
      <c r="E63" s="181"/>
      <c r="F63" s="7" t="s">
        <v>29</v>
      </c>
      <c r="G63" s="8" t="s">
        <v>30</v>
      </c>
      <c r="H63" s="48"/>
    </row>
    <row r="64" spans="1:8" x14ac:dyDescent="0.25">
      <c r="A64" s="14" t="s">
        <v>6</v>
      </c>
      <c r="B64" s="182" t="s">
        <v>74</v>
      </c>
      <c r="C64" s="182"/>
      <c r="D64" s="182"/>
      <c r="E64" s="182"/>
      <c r="F64" s="19">
        <f>0.05*1/12</f>
        <v>4.1666666666666666E-3</v>
      </c>
      <c r="G64" s="11">
        <f>($G$27)*F64</f>
        <v>14.845458333333333</v>
      </c>
      <c r="H64" s="48"/>
    </row>
    <row r="65" spans="1:8" ht="26.25" customHeight="1" x14ac:dyDescent="0.25">
      <c r="A65" s="14" t="s">
        <v>8</v>
      </c>
      <c r="B65" s="182" t="s">
        <v>75</v>
      </c>
      <c r="C65" s="182"/>
      <c r="D65" s="182"/>
      <c r="E65" s="182"/>
      <c r="F65" s="19">
        <f>0.02*1/12</f>
        <v>1.6666666666666668E-3</v>
      </c>
      <c r="G65" s="11">
        <f>($G$27)*F65</f>
        <v>5.9381833333333338</v>
      </c>
      <c r="H65" s="48"/>
    </row>
    <row r="66" spans="1:8" ht="27" customHeight="1" x14ac:dyDescent="0.25">
      <c r="A66" s="25" t="s">
        <v>10</v>
      </c>
      <c r="B66" s="198" t="s">
        <v>76</v>
      </c>
      <c r="C66" s="198"/>
      <c r="D66" s="198"/>
      <c r="E66" s="198"/>
      <c r="F66" s="65">
        <f>1*0.4*0.08</f>
        <v>3.2000000000000001E-2</v>
      </c>
      <c r="G66" s="27">
        <f>($G$27)*F66</f>
        <v>114.01312</v>
      </c>
      <c r="H66" s="48"/>
    </row>
    <row r="67" spans="1:8" x14ac:dyDescent="0.25">
      <c r="A67" s="196" t="s">
        <v>62</v>
      </c>
      <c r="B67" s="197"/>
      <c r="C67" s="197"/>
      <c r="D67" s="197"/>
      <c r="E67" s="197"/>
      <c r="F67" s="24">
        <f>SUM(F64:F66)</f>
        <v>3.7833333333333337E-2</v>
      </c>
      <c r="G67" s="21">
        <f>SUM(G64:G66)</f>
        <v>134.79676166666667</v>
      </c>
      <c r="H67" s="48"/>
    </row>
    <row r="68" spans="1:8" ht="27" customHeight="1" x14ac:dyDescent="0.25">
      <c r="A68" s="25" t="s">
        <v>12</v>
      </c>
      <c r="B68" s="199" t="s">
        <v>77</v>
      </c>
      <c r="C68" s="199"/>
      <c r="D68" s="199"/>
      <c r="E68" s="199"/>
      <c r="F68" s="26">
        <f>F37*F64</f>
        <v>3.3333333333333332E-4</v>
      </c>
      <c r="G68" s="27">
        <f>F68*$G$27</f>
        <v>1.1876366666666667</v>
      </c>
      <c r="H68" s="48"/>
    </row>
    <row r="69" spans="1:8" ht="27" customHeight="1" x14ac:dyDescent="0.25">
      <c r="A69" s="25" t="s">
        <v>14</v>
      </c>
      <c r="B69" s="159" t="s">
        <v>78</v>
      </c>
      <c r="C69" s="160"/>
      <c r="D69" s="160"/>
      <c r="E69" s="161"/>
      <c r="F69" s="26">
        <f>F37*F50</f>
        <v>2.6666666666666668E-4</v>
      </c>
      <c r="G69" s="27">
        <f>F69*$G$27</f>
        <v>0.95010933333333336</v>
      </c>
      <c r="H69" s="48"/>
    </row>
    <row r="70" spans="1:8" x14ac:dyDescent="0.25">
      <c r="A70" s="196" t="s">
        <v>79</v>
      </c>
      <c r="B70" s="197"/>
      <c r="C70" s="197"/>
      <c r="D70" s="197"/>
      <c r="E70" s="197"/>
      <c r="F70" s="22">
        <f>SUM(F67:F69)</f>
        <v>3.8433333333333333E-2</v>
      </c>
      <c r="G70" s="13">
        <f>SUM(G67:G69)</f>
        <v>136.93450766666666</v>
      </c>
      <c r="H70" s="48"/>
    </row>
    <row r="71" spans="1:8" x14ac:dyDescent="0.25">
      <c r="A71" s="178"/>
      <c r="B71" s="179"/>
      <c r="C71" s="179"/>
      <c r="D71" s="179"/>
      <c r="E71" s="179"/>
      <c r="F71" s="179"/>
      <c r="G71" s="180"/>
      <c r="H71" s="48"/>
    </row>
    <row r="72" spans="1:8" x14ac:dyDescent="0.25">
      <c r="A72" s="170" t="s">
        <v>80</v>
      </c>
      <c r="B72" s="171"/>
      <c r="C72" s="171"/>
      <c r="D72" s="171"/>
      <c r="E72" s="171"/>
      <c r="F72" s="171"/>
      <c r="G72" s="172"/>
      <c r="H72" s="48"/>
    </row>
    <row r="73" spans="1:8" x14ac:dyDescent="0.25">
      <c r="A73" s="6">
        <v>2</v>
      </c>
      <c r="B73" s="181" t="s">
        <v>81</v>
      </c>
      <c r="C73" s="181"/>
      <c r="D73" s="181"/>
      <c r="E73" s="181"/>
      <c r="F73" s="28" t="s">
        <v>29</v>
      </c>
      <c r="G73" s="29" t="s">
        <v>30</v>
      </c>
      <c r="H73" s="48"/>
    </row>
    <row r="74" spans="1:8" x14ac:dyDescent="0.25">
      <c r="A74" s="30" t="s">
        <v>82</v>
      </c>
      <c r="B74" s="201" t="s">
        <v>37</v>
      </c>
      <c r="C74" s="202"/>
      <c r="D74" s="202"/>
      <c r="E74" s="202"/>
      <c r="F74" s="31">
        <f>F40</f>
        <v>0.28000000000000003</v>
      </c>
      <c r="G74" s="32">
        <f>G40</f>
        <v>997.61480000000006</v>
      </c>
      <c r="H74" s="48"/>
    </row>
    <row r="75" spans="1:8" x14ac:dyDescent="0.25">
      <c r="A75" s="30" t="s">
        <v>83</v>
      </c>
      <c r="B75" s="201" t="s">
        <v>51</v>
      </c>
      <c r="C75" s="202"/>
      <c r="D75" s="202"/>
      <c r="E75" s="202"/>
      <c r="F75" s="31">
        <f>F54</f>
        <v>0.2995975111111111</v>
      </c>
      <c r="G75" s="32">
        <f>G54</f>
        <v>1067.4389683128888</v>
      </c>
      <c r="H75" s="48"/>
    </row>
    <row r="76" spans="1:8" x14ac:dyDescent="0.25">
      <c r="A76" s="30" t="s">
        <v>84</v>
      </c>
      <c r="B76" s="201" t="s">
        <v>85</v>
      </c>
      <c r="C76" s="202"/>
      <c r="D76" s="202"/>
      <c r="E76" s="202"/>
      <c r="F76" s="31">
        <f>F61</f>
        <v>9.4813866666666659E-3</v>
      </c>
      <c r="G76" s="32">
        <f>G61</f>
        <v>33.781327368533333</v>
      </c>
      <c r="H76" s="48"/>
    </row>
    <row r="77" spans="1:8" x14ac:dyDescent="0.25">
      <c r="A77" s="30" t="s">
        <v>86</v>
      </c>
      <c r="B77" s="201" t="s">
        <v>73</v>
      </c>
      <c r="C77" s="202"/>
      <c r="D77" s="202"/>
      <c r="E77" s="202"/>
      <c r="F77" s="31">
        <f>F70</f>
        <v>3.8433333333333333E-2</v>
      </c>
      <c r="G77" s="32">
        <f>G70</f>
        <v>136.93450766666666</v>
      </c>
      <c r="H77" s="48"/>
    </row>
    <row r="78" spans="1:8" x14ac:dyDescent="0.25">
      <c r="A78" s="203" t="s">
        <v>87</v>
      </c>
      <c r="B78" s="204"/>
      <c r="C78" s="204"/>
      <c r="D78" s="204"/>
      <c r="E78" s="205"/>
      <c r="F78" s="22">
        <f>SUM(F74:F77)</f>
        <v>0.6275122311111111</v>
      </c>
      <c r="G78" s="33">
        <f>SUM(G74:G77)</f>
        <v>2235.7696033480888</v>
      </c>
      <c r="H78" s="48"/>
    </row>
    <row r="79" spans="1:8" ht="15.75" thickBot="1" x14ac:dyDescent="0.3">
      <c r="A79" s="206"/>
      <c r="B79" s="207"/>
      <c r="C79" s="207"/>
      <c r="D79" s="207"/>
      <c r="E79" s="207"/>
      <c r="F79" s="207"/>
      <c r="G79" s="208"/>
      <c r="H79" s="56"/>
    </row>
    <row r="80" spans="1:8" ht="27" customHeight="1" x14ac:dyDescent="0.25">
      <c r="A80" s="156" t="s">
        <v>88</v>
      </c>
      <c r="B80" s="157"/>
      <c r="C80" s="157"/>
      <c r="D80" s="157"/>
      <c r="E80" s="157"/>
      <c r="F80" s="157"/>
      <c r="G80" s="158"/>
      <c r="H80" s="48"/>
    </row>
    <row r="81" spans="1:8" ht="27" customHeight="1" x14ac:dyDescent="0.25">
      <c r="A81" s="63">
        <v>3</v>
      </c>
      <c r="B81" s="212" t="s">
        <v>89</v>
      </c>
      <c r="C81" s="212"/>
      <c r="D81" s="212"/>
      <c r="E81" s="212"/>
      <c r="F81" s="38" t="s">
        <v>29</v>
      </c>
      <c r="G81" s="64" t="s">
        <v>30</v>
      </c>
      <c r="H81" s="56"/>
    </row>
    <row r="82" spans="1:8" ht="27" customHeight="1" x14ac:dyDescent="0.25">
      <c r="A82" s="25" t="s">
        <v>6</v>
      </c>
      <c r="B82" s="262" t="s">
        <v>90</v>
      </c>
      <c r="C82" s="263"/>
      <c r="D82" s="263"/>
      <c r="E82" s="263"/>
      <c r="F82" s="264"/>
      <c r="G82" s="27">
        <f>2*3*22</f>
        <v>132</v>
      </c>
      <c r="H82" s="57"/>
    </row>
    <row r="83" spans="1:8" ht="27" customHeight="1" x14ac:dyDescent="0.25">
      <c r="A83" s="25" t="s">
        <v>91</v>
      </c>
      <c r="B83" s="198" t="s">
        <v>178</v>
      </c>
      <c r="C83" s="198"/>
      <c r="D83" s="198"/>
      <c r="E83" s="198"/>
      <c r="F83" s="77">
        <v>0.06</v>
      </c>
      <c r="G83" s="27">
        <f>IF(G24*F83&gt;G82,-G82,-(G24*F83))</f>
        <v>-132</v>
      </c>
      <c r="H83" s="48"/>
    </row>
    <row r="84" spans="1:8" x14ac:dyDescent="0.25">
      <c r="A84" s="14" t="s">
        <v>8</v>
      </c>
      <c r="B84" s="209" t="s">
        <v>92</v>
      </c>
      <c r="C84" s="210"/>
      <c r="D84" s="210"/>
      <c r="E84" s="210"/>
      <c r="F84" s="211"/>
      <c r="G84" s="11"/>
      <c r="H84" s="57"/>
    </row>
    <row r="85" spans="1:8" x14ac:dyDescent="0.25">
      <c r="A85" s="14" t="s">
        <v>93</v>
      </c>
      <c r="B85" s="182" t="s">
        <v>176</v>
      </c>
      <c r="C85" s="182"/>
      <c r="D85" s="182"/>
      <c r="E85" s="182"/>
      <c r="F85" s="78">
        <v>0.2</v>
      </c>
      <c r="G85" s="11">
        <f>-(G84*F85)</f>
        <v>0</v>
      </c>
      <c r="H85" s="48"/>
    </row>
    <row r="86" spans="1:8" x14ac:dyDescent="0.25">
      <c r="A86" s="14" t="s">
        <v>10</v>
      </c>
      <c r="B86" s="209" t="s">
        <v>94</v>
      </c>
      <c r="C86" s="210"/>
      <c r="D86" s="210"/>
      <c r="E86" s="210"/>
      <c r="F86" s="211"/>
      <c r="G86" s="82"/>
      <c r="H86" s="48"/>
    </row>
    <row r="87" spans="1:8" x14ac:dyDescent="0.25">
      <c r="A87" s="14" t="s">
        <v>12</v>
      </c>
      <c r="B87" s="209" t="s">
        <v>95</v>
      </c>
      <c r="C87" s="210"/>
      <c r="D87" s="210"/>
      <c r="E87" s="210"/>
      <c r="F87" s="211"/>
      <c r="G87" s="82"/>
      <c r="H87" s="48"/>
    </row>
    <row r="88" spans="1:8" x14ac:dyDescent="0.25">
      <c r="A88" s="14" t="s">
        <v>14</v>
      </c>
      <c r="B88" s="209" t="s">
        <v>96</v>
      </c>
      <c r="C88" s="210"/>
      <c r="D88" s="210"/>
      <c r="E88" s="210"/>
      <c r="F88" s="211"/>
      <c r="G88" s="82"/>
      <c r="H88" s="48"/>
    </row>
    <row r="89" spans="1:8" x14ac:dyDescent="0.25">
      <c r="A89" s="14" t="s">
        <v>43</v>
      </c>
      <c r="B89" s="209" t="s">
        <v>97</v>
      </c>
      <c r="C89" s="210"/>
      <c r="D89" s="210"/>
      <c r="E89" s="210"/>
      <c r="F89" s="211"/>
      <c r="G89" s="82"/>
      <c r="H89" s="48"/>
    </row>
    <row r="90" spans="1:8" x14ac:dyDescent="0.25">
      <c r="A90" s="14" t="s">
        <v>45</v>
      </c>
      <c r="B90" s="209" t="s">
        <v>98</v>
      </c>
      <c r="C90" s="210"/>
      <c r="D90" s="210"/>
      <c r="E90" s="210"/>
      <c r="F90" s="211"/>
      <c r="G90" s="82"/>
      <c r="H90" s="53"/>
    </row>
    <row r="91" spans="1:8" x14ac:dyDescent="0.25">
      <c r="A91" s="14" t="s">
        <v>47</v>
      </c>
      <c r="B91" s="209" t="s">
        <v>99</v>
      </c>
      <c r="C91" s="210"/>
      <c r="D91" s="210"/>
      <c r="E91" s="210"/>
      <c r="F91" s="211"/>
      <c r="G91" s="11"/>
      <c r="H91" s="48"/>
    </row>
    <row r="92" spans="1:8" x14ac:dyDescent="0.25">
      <c r="A92" s="14" t="s">
        <v>100</v>
      </c>
      <c r="B92" s="209" t="s">
        <v>61</v>
      </c>
      <c r="C92" s="210"/>
      <c r="D92" s="210"/>
      <c r="E92" s="210"/>
      <c r="F92" s="211"/>
      <c r="G92" s="80"/>
      <c r="H92" s="48"/>
    </row>
    <row r="93" spans="1:8" x14ac:dyDescent="0.25">
      <c r="A93" s="219" t="s">
        <v>101</v>
      </c>
      <c r="B93" s="220"/>
      <c r="C93" s="220"/>
      <c r="D93" s="220"/>
      <c r="E93" s="220"/>
      <c r="F93" s="221"/>
      <c r="G93" s="34">
        <f>SUM(G82:G92)</f>
        <v>0</v>
      </c>
      <c r="H93" s="48"/>
    </row>
    <row r="94" spans="1:8" ht="15.75" thickBot="1" x14ac:dyDescent="0.3">
      <c r="A94" s="222"/>
      <c r="B94" s="223"/>
      <c r="C94" s="223"/>
      <c r="D94" s="223"/>
      <c r="E94" s="223"/>
      <c r="F94" s="223"/>
      <c r="G94" s="224"/>
      <c r="H94" s="58"/>
    </row>
    <row r="95" spans="1:8" x14ac:dyDescent="0.25">
      <c r="A95" s="156" t="s">
        <v>102</v>
      </c>
      <c r="B95" s="157"/>
      <c r="C95" s="157"/>
      <c r="D95" s="157"/>
      <c r="E95" s="157"/>
      <c r="F95" s="157"/>
      <c r="G95" s="158"/>
      <c r="H95" s="58"/>
    </row>
    <row r="96" spans="1:8" x14ac:dyDescent="0.25">
      <c r="A96" s="6">
        <v>4</v>
      </c>
      <c r="B96" s="225" t="s">
        <v>103</v>
      </c>
      <c r="C96" s="207"/>
      <c r="D96" s="207"/>
      <c r="E96" s="207"/>
      <c r="F96" s="226"/>
      <c r="G96" s="8" t="s">
        <v>30</v>
      </c>
      <c r="H96" s="48"/>
    </row>
    <row r="97" spans="1:8" x14ac:dyDescent="0.25">
      <c r="A97" s="14" t="s">
        <v>6</v>
      </c>
      <c r="B97" s="209" t="s">
        <v>104</v>
      </c>
      <c r="C97" s="210"/>
      <c r="D97" s="210"/>
      <c r="E97" s="210"/>
      <c r="F97" s="211"/>
      <c r="G97" s="80"/>
      <c r="H97" s="48"/>
    </row>
    <row r="98" spans="1:8" x14ac:dyDescent="0.25">
      <c r="A98" s="14" t="s">
        <v>8</v>
      </c>
      <c r="B98" s="209" t="s">
        <v>105</v>
      </c>
      <c r="C98" s="210"/>
      <c r="D98" s="210"/>
      <c r="E98" s="210"/>
      <c r="F98" s="211"/>
      <c r="G98" s="80"/>
      <c r="H98" s="48"/>
    </row>
    <row r="99" spans="1:8" x14ac:dyDescent="0.25">
      <c r="A99" s="14" t="s">
        <v>10</v>
      </c>
      <c r="B99" s="209" t="s">
        <v>106</v>
      </c>
      <c r="C99" s="210"/>
      <c r="D99" s="210"/>
      <c r="E99" s="210"/>
      <c r="F99" s="211"/>
      <c r="G99" s="80"/>
      <c r="H99" s="48"/>
    </row>
    <row r="100" spans="1:8" x14ac:dyDescent="0.25">
      <c r="A100" s="14" t="s">
        <v>12</v>
      </c>
      <c r="B100" s="209" t="s">
        <v>107</v>
      </c>
      <c r="C100" s="210"/>
      <c r="D100" s="210"/>
      <c r="E100" s="210"/>
      <c r="F100" s="211"/>
      <c r="G100" s="80"/>
      <c r="H100" s="48"/>
    </row>
    <row r="101" spans="1:8" x14ac:dyDescent="0.25">
      <c r="A101" s="14" t="s">
        <v>45</v>
      </c>
      <c r="B101" s="209" t="s">
        <v>61</v>
      </c>
      <c r="C101" s="210"/>
      <c r="D101" s="210"/>
      <c r="E101" s="210"/>
      <c r="F101" s="211"/>
      <c r="G101" s="80"/>
      <c r="H101" s="1"/>
    </row>
    <row r="102" spans="1:8" x14ac:dyDescent="0.25">
      <c r="A102" s="203" t="s">
        <v>108</v>
      </c>
      <c r="B102" s="204"/>
      <c r="C102" s="204"/>
      <c r="D102" s="204"/>
      <c r="E102" s="204"/>
      <c r="F102" s="213"/>
      <c r="G102" s="13">
        <f>SUM(G97:G101)</f>
        <v>0</v>
      </c>
      <c r="H102" s="1"/>
    </row>
    <row r="103" spans="1:8" ht="15.75" thickBot="1" x14ac:dyDescent="0.3">
      <c r="A103" s="214"/>
      <c r="B103" s="215"/>
      <c r="C103" s="215"/>
      <c r="D103" s="215"/>
      <c r="E103" s="215"/>
      <c r="F103" s="215"/>
      <c r="G103" s="216"/>
      <c r="H103" s="1"/>
    </row>
    <row r="104" spans="1:8" ht="15.75" thickBot="1" x14ac:dyDescent="0.3">
      <c r="A104" s="217" t="s">
        <v>109</v>
      </c>
      <c r="B104" s="218"/>
      <c r="C104" s="218"/>
      <c r="D104" s="218"/>
      <c r="E104" s="218"/>
      <c r="F104" s="218"/>
      <c r="G104" s="84">
        <f>G27+G78+G93+G102</f>
        <v>5798.6796033480887</v>
      </c>
      <c r="H104" s="1"/>
    </row>
    <row r="105" spans="1:8" ht="15.75" thickBot="1" x14ac:dyDescent="0.3">
      <c r="A105" s="140"/>
      <c r="B105" s="141"/>
      <c r="C105" s="141"/>
      <c r="D105" s="141"/>
      <c r="E105" s="141"/>
      <c r="F105" s="141"/>
      <c r="G105" s="142"/>
      <c r="H105" s="1"/>
    </row>
    <row r="106" spans="1:8" x14ac:dyDescent="0.25">
      <c r="A106" s="156" t="s">
        <v>110</v>
      </c>
      <c r="B106" s="157"/>
      <c r="C106" s="157"/>
      <c r="D106" s="157"/>
      <c r="E106" s="157"/>
      <c r="F106" s="157"/>
      <c r="G106" s="158"/>
      <c r="H106" s="1"/>
    </row>
    <row r="107" spans="1:8" x14ac:dyDescent="0.25">
      <c r="A107" s="6">
        <v>5</v>
      </c>
      <c r="B107" s="227" t="s">
        <v>111</v>
      </c>
      <c r="C107" s="228"/>
      <c r="D107" s="228"/>
      <c r="E107" s="229"/>
      <c r="F107" s="7" t="s">
        <v>29</v>
      </c>
      <c r="G107" s="8" t="s">
        <v>30</v>
      </c>
      <c r="H107" s="1"/>
    </row>
    <row r="108" spans="1:8" x14ac:dyDescent="0.25">
      <c r="A108" s="14" t="s">
        <v>6</v>
      </c>
      <c r="B108" s="182" t="s">
        <v>112</v>
      </c>
      <c r="C108" s="182"/>
      <c r="D108" s="182"/>
      <c r="E108" s="182"/>
      <c r="F108" s="83">
        <v>0</v>
      </c>
      <c r="G108" s="36">
        <f>F108*$G$104</f>
        <v>0</v>
      </c>
      <c r="H108" s="1"/>
    </row>
    <row r="109" spans="1:8" x14ac:dyDescent="0.25">
      <c r="A109" s="14" t="s">
        <v>8</v>
      </c>
      <c r="B109" s="182" t="s">
        <v>113</v>
      </c>
      <c r="C109" s="182"/>
      <c r="D109" s="182"/>
      <c r="E109" s="182"/>
      <c r="F109" s="83">
        <v>0</v>
      </c>
      <c r="G109" s="36">
        <f>F109*$G$104</f>
        <v>0</v>
      </c>
      <c r="H109" s="48"/>
    </row>
    <row r="110" spans="1:8" x14ac:dyDescent="0.25">
      <c r="A110" s="14" t="s">
        <v>10</v>
      </c>
      <c r="B110" s="182" t="s">
        <v>114</v>
      </c>
      <c r="C110" s="182"/>
      <c r="D110" s="182"/>
      <c r="E110" s="182"/>
      <c r="F110" s="83">
        <v>0</v>
      </c>
      <c r="G110" s="36">
        <f>F110*$G$104</f>
        <v>0</v>
      </c>
      <c r="H110" s="48"/>
    </row>
    <row r="111" spans="1:8" x14ac:dyDescent="0.25">
      <c r="A111" s="203" t="s">
        <v>115</v>
      </c>
      <c r="B111" s="204"/>
      <c r="C111" s="204"/>
      <c r="D111" s="204"/>
      <c r="E111" s="204"/>
      <c r="F111" s="37">
        <f>SUM(F108:F110)</f>
        <v>0</v>
      </c>
      <c r="G111" s="13">
        <f>SUM(G108:G110)</f>
        <v>0</v>
      </c>
      <c r="H111" s="48"/>
    </row>
    <row r="112" spans="1:8" ht="15.75" thickBot="1" x14ac:dyDescent="0.3">
      <c r="A112" s="206"/>
      <c r="B112" s="207"/>
      <c r="C112" s="207"/>
      <c r="D112" s="207"/>
      <c r="E112" s="207"/>
      <c r="F112" s="207"/>
      <c r="G112" s="208"/>
      <c r="H112" s="57"/>
    </row>
    <row r="113" spans="1:8" x14ac:dyDescent="0.25">
      <c r="A113" s="156" t="s">
        <v>116</v>
      </c>
      <c r="B113" s="157"/>
      <c r="C113" s="157"/>
      <c r="D113" s="157"/>
      <c r="E113" s="157"/>
      <c r="F113" s="157"/>
      <c r="G113" s="158"/>
      <c r="H113" s="48"/>
    </row>
    <row r="114" spans="1:8" x14ac:dyDescent="0.25">
      <c r="A114" s="6">
        <v>6</v>
      </c>
      <c r="B114" s="181" t="s">
        <v>117</v>
      </c>
      <c r="C114" s="181"/>
      <c r="D114" s="181"/>
      <c r="E114" s="181"/>
      <c r="F114" s="38" t="s">
        <v>29</v>
      </c>
      <c r="G114" s="8" t="s">
        <v>30</v>
      </c>
      <c r="H114" s="48"/>
    </row>
    <row r="115" spans="1:8" x14ac:dyDescent="0.25">
      <c r="A115" s="14" t="s">
        <v>6</v>
      </c>
      <c r="B115" s="182" t="s">
        <v>118</v>
      </c>
      <c r="C115" s="182"/>
      <c r="D115" s="182"/>
      <c r="E115" s="182"/>
      <c r="F115" s="81">
        <v>0</v>
      </c>
      <c r="G115" s="39">
        <f>($G$104+$G$111)/(1-$F$118)*F115</f>
        <v>0</v>
      </c>
      <c r="H115" s="48"/>
    </row>
    <row r="116" spans="1:8" x14ac:dyDescent="0.25">
      <c r="A116" s="14" t="s">
        <v>8</v>
      </c>
      <c r="B116" s="182" t="s">
        <v>119</v>
      </c>
      <c r="C116" s="182"/>
      <c r="D116" s="182"/>
      <c r="E116" s="182"/>
      <c r="F116" s="81">
        <v>0</v>
      </c>
      <c r="G116" s="39">
        <f>($G$104+$G$111)/(1-$F$118)*F116</f>
        <v>0</v>
      </c>
      <c r="H116" s="48"/>
    </row>
    <row r="117" spans="1:8" x14ac:dyDescent="0.25">
      <c r="A117" s="14" t="s">
        <v>10</v>
      </c>
      <c r="B117" s="182" t="s">
        <v>120</v>
      </c>
      <c r="C117" s="182"/>
      <c r="D117" s="182"/>
      <c r="E117" s="182"/>
      <c r="F117" s="81">
        <v>0</v>
      </c>
      <c r="G117" s="39">
        <f>($G$104+$G$111)/(1-$F$118)*F117</f>
        <v>0</v>
      </c>
      <c r="H117" s="48"/>
    </row>
    <row r="118" spans="1:8" x14ac:dyDescent="0.25">
      <c r="A118" s="203" t="s">
        <v>121</v>
      </c>
      <c r="B118" s="233"/>
      <c r="C118" s="233"/>
      <c r="D118" s="233"/>
      <c r="E118" s="234"/>
      <c r="F118" s="17">
        <f>SUM(F115:F117)</f>
        <v>0</v>
      </c>
      <c r="G118" s="40">
        <f>SUM(G115:G117)</f>
        <v>0</v>
      </c>
      <c r="H118" s="48"/>
    </row>
    <row r="119" spans="1:8" ht="15.75" thickBot="1" x14ac:dyDescent="0.3">
      <c r="A119" s="235"/>
      <c r="B119" s="236"/>
      <c r="C119" s="236"/>
      <c r="D119" s="236"/>
      <c r="E119" s="236"/>
      <c r="F119" s="236"/>
      <c r="G119" s="237"/>
      <c r="H119" s="1"/>
    </row>
    <row r="120" spans="1:8" ht="15.75" thickBot="1" x14ac:dyDescent="0.3">
      <c r="A120" s="238" t="s">
        <v>122</v>
      </c>
      <c r="B120" s="239"/>
      <c r="C120" s="239"/>
      <c r="D120" s="239"/>
      <c r="E120" s="239"/>
      <c r="F120" s="239"/>
      <c r="G120" s="41">
        <f>G118+G111+G104</f>
        <v>5798.6796033480887</v>
      </c>
      <c r="H120" s="1"/>
    </row>
    <row r="121" spans="1:8" ht="15.75" thickBot="1" x14ac:dyDescent="0.3">
      <c r="A121" s="240"/>
      <c r="B121" s="241"/>
      <c r="C121" s="241"/>
      <c r="D121" s="241"/>
      <c r="E121" s="241"/>
      <c r="F121" s="241"/>
      <c r="G121" s="242"/>
      <c r="H121" s="1"/>
    </row>
    <row r="122" spans="1:8" x14ac:dyDescent="0.25">
      <c r="A122" s="243" t="s">
        <v>123</v>
      </c>
      <c r="B122" s="244"/>
      <c r="C122" s="244"/>
      <c r="D122" s="244"/>
      <c r="E122" s="244"/>
      <c r="F122" s="244"/>
      <c r="G122" s="245"/>
      <c r="H122" s="56"/>
    </row>
    <row r="123" spans="1:8" x14ac:dyDescent="0.25">
      <c r="A123" s="230" t="s">
        <v>124</v>
      </c>
      <c r="B123" s="231"/>
      <c r="C123" s="231" t="s">
        <v>125</v>
      </c>
      <c r="D123" s="231" t="s">
        <v>126</v>
      </c>
      <c r="E123" s="231" t="s">
        <v>127</v>
      </c>
      <c r="F123" s="231" t="s">
        <v>128</v>
      </c>
      <c r="G123" s="232" t="s">
        <v>181</v>
      </c>
      <c r="H123" s="1"/>
    </row>
    <row r="124" spans="1:8" x14ac:dyDescent="0.25">
      <c r="A124" s="230"/>
      <c r="B124" s="231"/>
      <c r="C124" s="231"/>
      <c r="D124" s="231"/>
      <c r="E124" s="231"/>
      <c r="F124" s="231"/>
      <c r="G124" s="232"/>
    </row>
    <row r="125" spans="1:8" ht="27.75" customHeight="1" x14ac:dyDescent="0.25">
      <c r="A125" s="249" t="s">
        <v>130</v>
      </c>
      <c r="B125" s="199"/>
      <c r="C125" s="66">
        <v>130</v>
      </c>
      <c r="D125" s="67">
        <v>0.6</v>
      </c>
      <c r="E125" s="68">
        <f>C125*(D125+1)*$G$27/200</f>
        <v>3705.4264000000003</v>
      </c>
      <c r="F125" s="68">
        <f>E125*(1+$F$78)</f>
        <v>6030.6267874820123</v>
      </c>
      <c r="G125" s="69">
        <f>F125/(1-$F$118)*(1+$F$111)</f>
        <v>6030.6267874820123</v>
      </c>
      <c r="H125" s="61"/>
    </row>
    <row r="126" spans="1:8" ht="27" customHeight="1" x14ac:dyDescent="0.25">
      <c r="A126" s="250" t="s">
        <v>131</v>
      </c>
      <c r="B126" s="198"/>
      <c r="C126" s="66">
        <v>39</v>
      </c>
      <c r="D126" s="67">
        <v>1</v>
      </c>
      <c r="E126" s="68">
        <f>C126*(D126+1)/200*$G$27</f>
        <v>1389.5348999999999</v>
      </c>
      <c r="F126" s="68">
        <f>E126*(1+$F$78)</f>
        <v>2261.4850453057543</v>
      </c>
      <c r="G126" s="69">
        <f>F126/(1-$F$118)*(1+$F$111)</f>
        <v>2261.4850453057543</v>
      </c>
      <c r="H126" s="61"/>
    </row>
    <row r="127" spans="1:8" ht="15.75" thickBot="1" x14ac:dyDescent="0.3">
      <c r="A127" s="251" t="s">
        <v>132</v>
      </c>
      <c r="B127" s="252"/>
      <c r="C127" s="45">
        <v>50</v>
      </c>
      <c r="D127" s="46">
        <v>0.2</v>
      </c>
      <c r="E127" s="47">
        <f>C127/(52.5/60)*(G$27/200)*(1+D125)*(1+D127)</f>
        <v>1954.5106285714287</v>
      </c>
      <c r="F127" s="47">
        <f>E127*(1+$F$78)</f>
        <v>3180.9899538366658</v>
      </c>
      <c r="G127" s="69">
        <f>F127/(1-$F$118)*(1+$F$111)</f>
        <v>3180.9899538366658</v>
      </c>
      <c r="H127" s="62"/>
    </row>
    <row r="128" spans="1:8" ht="14.25" customHeight="1" thickBot="1" x14ac:dyDescent="0.3">
      <c r="A128" s="253" t="s">
        <v>133</v>
      </c>
      <c r="B128" s="254"/>
      <c r="C128" s="254"/>
      <c r="D128" s="254"/>
      <c r="E128" s="254"/>
      <c r="F128" s="254"/>
      <c r="G128" s="86">
        <f>SUM(G125:G127)</f>
        <v>11473.101786624433</v>
      </c>
      <c r="H128" s="48"/>
    </row>
    <row r="129" spans="1:8" ht="14.25" customHeight="1" thickBot="1" x14ac:dyDescent="0.3">
      <c r="A129" s="140"/>
      <c r="B129" s="141"/>
      <c r="C129" s="141"/>
      <c r="D129" s="141"/>
      <c r="E129" s="141"/>
      <c r="F129" s="141"/>
      <c r="G129" s="142"/>
      <c r="H129" s="48"/>
    </row>
    <row r="130" spans="1:8" x14ac:dyDescent="0.25">
      <c r="A130" s="243" t="s">
        <v>156</v>
      </c>
      <c r="B130" s="244"/>
      <c r="C130" s="244"/>
      <c r="D130" s="244"/>
      <c r="E130" s="244"/>
      <c r="F130" s="244"/>
      <c r="G130" s="245"/>
      <c r="H130" s="48"/>
    </row>
    <row r="131" spans="1:8" ht="27" customHeight="1" x14ac:dyDescent="0.25">
      <c r="A131" s="230" t="s">
        <v>157</v>
      </c>
      <c r="B131" s="231"/>
      <c r="C131" s="231" t="s">
        <v>188</v>
      </c>
      <c r="D131" s="231"/>
      <c r="E131" s="231" t="s">
        <v>186</v>
      </c>
      <c r="F131" s="231"/>
      <c r="G131" s="89" t="s">
        <v>187</v>
      </c>
    </row>
    <row r="132" spans="1:8" ht="24.75" customHeight="1" thickBot="1" x14ac:dyDescent="0.3">
      <c r="A132" s="288" t="s">
        <v>183</v>
      </c>
      <c r="B132" s="289"/>
      <c r="C132" s="291">
        <v>15708.75</v>
      </c>
      <c r="D132" s="291"/>
      <c r="E132" s="292">
        <f>C132*(1+F111)</f>
        <v>15708.75</v>
      </c>
      <c r="F132" s="292"/>
      <c r="G132" s="68">
        <f>E132/(1-$F$118)*(1+$F$111)</f>
        <v>15708.75</v>
      </c>
      <c r="H132" s="61"/>
    </row>
    <row r="133" spans="1:8" ht="15.75" thickBot="1" x14ac:dyDescent="0.3">
      <c r="A133" s="253" t="s">
        <v>158</v>
      </c>
      <c r="B133" s="254"/>
      <c r="C133" s="290"/>
      <c r="D133" s="290"/>
      <c r="E133" s="290"/>
      <c r="F133" s="290"/>
      <c r="G133" s="101">
        <f>G132</f>
        <v>15708.75</v>
      </c>
      <c r="H133" s="48"/>
    </row>
    <row r="134" spans="1:8" ht="15.75" thickBot="1" x14ac:dyDescent="0.3">
      <c r="A134" s="282"/>
      <c r="B134" s="283"/>
      <c r="C134" s="283"/>
      <c r="D134" s="283"/>
      <c r="E134" s="283"/>
      <c r="F134" s="283"/>
      <c r="G134" s="284"/>
      <c r="H134" s="56"/>
    </row>
    <row r="135" spans="1:8" x14ac:dyDescent="0.25">
      <c r="A135" s="285" t="s">
        <v>191</v>
      </c>
      <c r="B135" s="286"/>
      <c r="C135" s="286"/>
      <c r="D135" s="286"/>
      <c r="E135" s="286"/>
      <c r="F135" s="286"/>
      <c r="G135" s="287"/>
      <c r="H135" s="48"/>
    </row>
    <row r="136" spans="1:8" ht="59.25" customHeight="1" thickBot="1" x14ac:dyDescent="0.3">
      <c r="A136" s="96" t="s">
        <v>135</v>
      </c>
      <c r="B136" s="97" t="s">
        <v>136</v>
      </c>
      <c r="C136" s="98" t="s">
        <v>137</v>
      </c>
      <c r="D136" s="98" t="s">
        <v>138</v>
      </c>
      <c r="E136" s="98" t="s">
        <v>184</v>
      </c>
      <c r="F136" s="98" t="s">
        <v>185</v>
      </c>
      <c r="G136" s="99" t="s">
        <v>192</v>
      </c>
      <c r="H136" s="60"/>
    </row>
    <row r="137" spans="1:8" ht="30" customHeight="1" thickBot="1" x14ac:dyDescent="0.3">
      <c r="A137" s="91">
        <v>8</v>
      </c>
      <c r="B137" s="92" t="str">
        <f>B15</f>
        <v>Motorista Executivo I</v>
      </c>
      <c r="C137" s="93">
        <f>F15</f>
        <v>1</v>
      </c>
      <c r="D137" s="94">
        <f>G120</f>
        <v>5798.6796033480887</v>
      </c>
      <c r="E137" s="94">
        <f>G128/12</f>
        <v>956.09181555203611</v>
      </c>
      <c r="F137" s="94">
        <f>G133/12</f>
        <v>1309.0625</v>
      </c>
      <c r="G137" s="95">
        <f>C137*D137+E137+F137</f>
        <v>8063.8339189001244</v>
      </c>
      <c r="H137" s="60"/>
    </row>
    <row r="138" spans="1:8" ht="15.75" thickBot="1" x14ac:dyDescent="0.3">
      <c r="A138" s="246" t="s">
        <v>190</v>
      </c>
      <c r="B138" s="247"/>
      <c r="C138" s="247"/>
      <c r="D138" s="247"/>
      <c r="E138" s="247"/>
      <c r="F138" s="247"/>
      <c r="G138" s="87">
        <f>G137*12</f>
        <v>96766.007026801497</v>
      </c>
      <c r="H138" s="1"/>
    </row>
    <row r="139" spans="1:8" ht="15.75" customHeight="1" x14ac:dyDescent="0.25">
      <c r="A139" s="50"/>
      <c r="B139" s="50"/>
      <c r="C139" s="50"/>
      <c r="D139" s="50"/>
      <c r="E139" s="50"/>
      <c r="F139" s="50"/>
      <c r="G139" s="51"/>
      <c r="H139" s="49"/>
    </row>
    <row r="140" spans="1:8" x14ac:dyDescent="0.25">
      <c r="A140" s="48" t="s">
        <v>140</v>
      </c>
      <c r="B140" s="1"/>
      <c r="C140" s="1"/>
      <c r="D140" s="1"/>
      <c r="E140" s="1"/>
      <c r="F140" s="1"/>
      <c r="G140" s="1"/>
      <c r="H140" s="1"/>
    </row>
    <row r="141" spans="1:8" x14ac:dyDescent="0.25">
      <c r="A141" s="52" t="s">
        <v>141</v>
      </c>
      <c r="B141" s="1"/>
      <c r="C141" s="1"/>
      <c r="D141" s="1"/>
      <c r="E141" s="1"/>
      <c r="F141" s="1"/>
      <c r="G141" s="1"/>
      <c r="H141" s="1"/>
    </row>
    <row r="142" spans="1:8" x14ac:dyDescent="0.25">
      <c r="A142" s="52" t="s">
        <v>142</v>
      </c>
      <c r="B142" s="1"/>
      <c r="C142" s="1"/>
      <c r="D142" s="1"/>
      <c r="E142" s="1"/>
      <c r="F142" s="1"/>
      <c r="G142" s="1"/>
      <c r="H142" s="1"/>
    </row>
    <row r="143" spans="1:8" x14ac:dyDescent="0.25">
      <c r="A143" s="52" t="s">
        <v>143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52" t="s">
        <v>144</v>
      </c>
      <c r="B144" s="1"/>
      <c r="C144" s="1"/>
      <c r="D144" s="1"/>
      <c r="E144" s="1"/>
      <c r="F144" s="1"/>
      <c r="G144" s="1"/>
      <c r="H144" s="1"/>
    </row>
    <row r="145" spans="1:8" x14ac:dyDescent="0.25">
      <c r="A145" s="52" t="s">
        <v>145</v>
      </c>
      <c r="B145" s="1"/>
      <c r="C145" s="1"/>
      <c r="D145" s="1"/>
      <c r="E145" s="1"/>
      <c r="F145" s="1"/>
      <c r="G145" s="1"/>
      <c r="H145" s="1"/>
    </row>
    <row r="146" spans="1:8" x14ac:dyDescent="0.25">
      <c r="A146" s="52" t="s">
        <v>146</v>
      </c>
      <c r="B146" s="1"/>
      <c r="C146" s="1"/>
      <c r="D146" s="1"/>
      <c r="E146" s="1"/>
      <c r="F146" s="1"/>
      <c r="G146" s="1"/>
      <c r="H146" s="1"/>
    </row>
    <row r="147" spans="1:8" x14ac:dyDescent="0.25">
      <c r="A147" s="48" t="s">
        <v>147</v>
      </c>
      <c r="B147" s="1"/>
      <c r="C147" s="1"/>
      <c r="D147" s="1"/>
      <c r="E147" s="1"/>
      <c r="F147" s="1"/>
      <c r="G147" s="1"/>
      <c r="H147" s="1"/>
    </row>
    <row r="148" spans="1:8" x14ac:dyDescent="0.25">
      <c r="A148" s="48" t="s">
        <v>148</v>
      </c>
      <c r="B148" s="1"/>
      <c r="C148" s="1"/>
      <c r="D148" s="1"/>
      <c r="E148" s="1"/>
      <c r="F148" s="1"/>
      <c r="G148" s="1"/>
      <c r="H148" s="1"/>
    </row>
    <row r="149" spans="1:8" x14ac:dyDescent="0.25">
      <c r="A149" s="48" t="s">
        <v>149</v>
      </c>
      <c r="B149" s="1"/>
      <c r="C149" s="1"/>
      <c r="D149" s="1"/>
      <c r="E149" s="1"/>
      <c r="F149" s="1"/>
      <c r="G149" s="1"/>
      <c r="H149" s="1"/>
    </row>
    <row r="150" spans="1:8" x14ac:dyDescent="0.25">
      <c r="H150" s="56"/>
    </row>
  </sheetData>
  <mergeCells count="157">
    <mergeCell ref="A138:F138"/>
    <mergeCell ref="A125:B125"/>
    <mergeCell ref="A126:B126"/>
    <mergeCell ref="A127:B127"/>
    <mergeCell ref="A128:F128"/>
    <mergeCell ref="A134:G134"/>
    <mergeCell ref="A135:G135"/>
    <mergeCell ref="A132:B132"/>
    <mergeCell ref="A133:F133"/>
    <mergeCell ref="A130:G130"/>
    <mergeCell ref="A131:B131"/>
    <mergeCell ref="A129:G129"/>
    <mergeCell ref="C131:D131"/>
    <mergeCell ref="C132:D132"/>
    <mergeCell ref="E131:F131"/>
    <mergeCell ref="E132:F132"/>
    <mergeCell ref="A123:B124"/>
    <mergeCell ref="C123:C124"/>
    <mergeCell ref="D123:D124"/>
    <mergeCell ref="E123:E124"/>
    <mergeCell ref="F123:F124"/>
    <mergeCell ref="G123:G124"/>
    <mergeCell ref="B117:E117"/>
    <mergeCell ref="A118:E118"/>
    <mergeCell ref="A119:G119"/>
    <mergeCell ref="A120:F120"/>
    <mergeCell ref="A121:G121"/>
    <mergeCell ref="A122:G122"/>
    <mergeCell ref="A111:E111"/>
    <mergeCell ref="A112:G112"/>
    <mergeCell ref="A113:G113"/>
    <mergeCell ref="B114:E114"/>
    <mergeCell ref="B115:E115"/>
    <mergeCell ref="B116:E116"/>
    <mergeCell ref="A105:G105"/>
    <mergeCell ref="A106:G106"/>
    <mergeCell ref="B107:E107"/>
    <mergeCell ref="B108:E108"/>
    <mergeCell ref="B109:E109"/>
    <mergeCell ref="B110:E110"/>
    <mergeCell ref="B99:F99"/>
    <mergeCell ref="B100:F100"/>
    <mergeCell ref="B101:F101"/>
    <mergeCell ref="A102:F102"/>
    <mergeCell ref="A103:G103"/>
    <mergeCell ref="A104:F104"/>
    <mergeCell ref="A93:F93"/>
    <mergeCell ref="A94:G94"/>
    <mergeCell ref="A95:G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E81"/>
    <mergeCell ref="B82:F82"/>
    <mergeCell ref="B83:E83"/>
    <mergeCell ref="B84:F84"/>
    <mergeCell ref="B85:E85"/>
    <mergeCell ref="B86:F86"/>
    <mergeCell ref="B75:E75"/>
    <mergeCell ref="B76:E76"/>
    <mergeCell ref="B77:E77"/>
    <mergeCell ref="A78:E78"/>
    <mergeCell ref="A79:G79"/>
    <mergeCell ref="A80:G80"/>
    <mergeCell ref="B69:E69"/>
    <mergeCell ref="A70:E70"/>
    <mergeCell ref="A71:G71"/>
    <mergeCell ref="A72:G72"/>
    <mergeCell ref="B73:E73"/>
    <mergeCell ref="B74:E74"/>
    <mergeCell ref="B64:E64"/>
    <mergeCell ref="B65:E65"/>
    <mergeCell ref="B66:E66"/>
    <mergeCell ref="A67:E67"/>
    <mergeCell ref="B68:E68"/>
    <mergeCell ref="H57:H58"/>
    <mergeCell ref="B59:E59"/>
    <mergeCell ref="B60:E60"/>
    <mergeCell ref="A61:E61"/>
    <mergeCell ref="A62:G62"/>
    <mergeCell ref="B63:E63"/>
    <mergeCell ref="B53:E53"/>
    <mergeCell ref="A54:E54"/>
    <mergeCell ref="A55:G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A41:G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A40:E40"/>
    <mergeCell ref="A29:G29"/>
    <mergeCell ref="A30:G30"/>
    <mergeCell ref="B31:E31"/>
    <mergeCell ref="B32:E32"/>
    <mergeCell ref="B33:E33"/>
    <mergeCell ref="B34:E34"/>
    <mergeCell ref="B23:E23"/>
    <mergeCell ref="B24:F24"/>
    <mergeCell ref="B25:E25"/>
    <mergeCell ref="A26:E26"/>
    <mergeCell ref="A27:F27"/>
    <mergeCell ref="A28:G28"/>
    <mergeCell ref="B19:E19"/>
    <mergeCell ref="F19:G19"/>
    <mergeCell ref="B20:E20"/>
    <mergeCell ref="F20:G20"/>
    <mergeCell ref="A21:G21"/>
    <mergeCell ref="A22:G22"/>
    <mergeCell ref="B14:E14"/>
    <mergeCell ref="F14:G14"/>
    <mergeCell ref="B15:E15"/>
    <mergeCell ref="F15:G15"/>
    <mergeCell ref="A16:G16"/>
    <mergeCell ref="B17:E17"/>
    <mergeCell ref="F17:G17"/>
    <mergeCell ref="B18:E18"/>
    <mergeCell ref="F18:G18"/>
    <mergeCell ref="A12:G12"/>
    <mergeCell ref="A13:G13"/>
    <mergeCell ref="A6:G6"/>
    <mergeCell ref="B7:E7"/>
    <mergeCell ref="F7:G7"/>
    <mergeCell ref="B8:E8"/>
    <mergeCell ref="F8:G8"/>
    <mergeCell ref="B9:E9"/>
    <mergeCell ref="F9:G9"/>
    <mergeCell ref="A1:G1"/>
    <mergeCell ref="A2:G2"/>
    <mergeCell ref="A3:G3"/>
    <mergeCell ref="A4:D4"/>
    <mergeCell ref="F4:G4"/>
    <mergeCell ref="A5:G5"/>
    <mergeCell ref="B10:E10"/>
    <mergeCell ref="F10:G10"/>
    <mergeCell ref="B11:E11"/>
    <mergeCell ref="F11:G11"/>
  </mergeCells>
  <dataValidations count="3">
    <dataValidation type="decimal" operator="greaterThanOrEqual" allowBlank="1" showInputMessage="1" showErrorMessage="1" error="O preenchimento deverá respeitar o piso salarial da categoria estabelecido pela Convenção Coletiva." sqref="G24">
      <formula1>F17</formula1>
    </dataValidation>
    <dataValidation type="decimal" operator="lessThanOrEqual" allowBlank="1" showInputMessage="1" showErrorMessage="1" error="O limite máximo para desconto é de 20% do valor do auxílio alimentação." sqref="F85">
      <formula1>0.2</formula1>
    </dataValidation>
    <dataValidation type="decimal" operator="lessThanOrEqual" allowBlank="1" showInputMessage="1" showErrorMessage="1" error="O limite máximo para desconto é de 6% do valor do salário base." sqref="F83">
      <formula1>0.06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0"/>
  <sheetViews>
    <sheetView showGridLines="0" topLeftCell="A13" zoomScale="170" zoomScaleNormal="170" workbookViewId="0">
      <selection activeCell="I137" sqref="I137"/>
    </sheetView>
  </sheetViews>
  <sheetFormatPr defaultRowHeight="15" x14ac:dyDescent="0.25"/>
  <cols>
    <col min="1" max="1" width="9.28515625" customWidth="1"/>
    <col min="2" max="2" width="11" customWidth="1"/>
    <col min="3" max="3" width="9.28515625" customWidth="1"/>
    <col min="4" max="4" width="10.42578125" bestFit="1" customWidth="1"/>
    <col min="5" max="5" width="18.28515625" customWidth="1"/>
    <col min="6" max="6" width="14.85546875" customWidth="1"/>
    <col min="7" max="7" width="18.7109375" customWidth="1"/>
    <col min="13" max="13" width="12.140625" bestFit="1" customWidth="1"/>
  </cols>
  <sheetData>
    <row r="1" spans="1:8" ht="30.75" customHeight="1" thickBot="1" x14ac:dyDescent="0.3">
      <c r="A1" s="136" t="s">
        <v>0</v>
      </c>
      <c r="B1" s="136"/>
      <c r="C1" s="136"/>
      <c r="D1" s="136"/>
      <c r="E1" s="136"/>
      <c r="F1" s="136"/>
      <c r="G1" s="136"/>
      <c r="H1" s="1"/>
    </row>
    <row r="2" spans="1:8" x14ac:dyDescent="0.25">
      <c r="A2" s="137" t="s">
        <v>209</v>
      </c>
      <c r="B2" s="138"/>
      <c r="C2" s="138"/>
      <c r="D2" s="138"/>
      <c r="E2" s="138"/>
      <c r="F2" s="138"/>
      <c r="G2" s="139"/>
      <c r="H2" s="1"/>
    </row>
    <row r="3" spans="1:8" x14ac:dyDescent="0.25">
      <c r="A3" s="129" t="s">
        <v>1</v>
      </c>
      <c r="B3" s="130"/>
      <c r="C3" s="130"/>
      <c r="D3" s="130"/>
      <c r="E3" s="130"/>
      <c r="F3" s="130"/>
      <c r="G3" s="131"/>
      <c r="H3" s="1"/>
    </row>
    <row r="4" spans="1:8" x14ac:dyDescent="0.25">
      <c r="A4" s="124" t="s">
        <v>2</v>
      </c>
      <c r="B4" s="125"/>
      <c r="C4" s="125"/>
      <c r="D4" s="126"/>
      <c r="E4" s="298" t="s">
        <v>211</v>
      </c>
      <c r="F4" s="127" t="s">
        <v>4</v>
      </c>
      <c r="G4" s="128"/>
      <c r="H4" s="1"/>
    </row>
    <row r="5" spans="1:8" ht="15.75" thickBot="1" x14ac:dyDescent="0.3">
      <c r="A5" s="140"/>
      <c r="B5" s="141"/>
      <c r="C5" s="141"/>
      <c r="D5" s="141"/>
      <c r="E5" s="141"/>
      <c r="F5" s="141"/>
      <c r="G5" s="142"/>
      <c r="H5" s="1"/>
    </row>
    <row r="6" spans="1:8" x14ac:dyDescent="0.25">
      <c r="A6" s="156" t="s">
        <v>5</v>
      </c>
      <c r="B6" s="157"/>
      <c r="C6" s="157"/>
      <c r="D6" s="157"/>
      <c r="E6" s="157"/>
      <c r="F6" s="157"/>
      <c r="G6" s="158"/>
      <c r="H6" s="48"/>
    </row>
    <row r="7" spans="1:8" x14ac:dyDescent="0.25">
      <c r="A7" s="2" t="s">
        <v>6</v>
      </c>
      <c r="B7" s="143" t="s">
        <v>7</v>
      </c>
      <c r="C7" s="144"/>
      <c r="D7" s="144"/>
      <c r="E7" s="145"/>
      <c r="F7" s="146"/>
      <c r="G7" s="147"/>
      <c r="H7" s="48"/>
    </row>
    <row r="8" spans="1:8" x14ac:dyDescent="0.25">
      <c r="A8" s="2" t="s">
        <v>8</v>
      </c>
      <c r="B8" s="143" t="s">
        <v>9</v>
      </c>
      <c r="C8" s="144"/>
      <c r="D8" s="144"/>
      <c r="E8" s="145"/>
      <c r="F8" s="146"/>
      <c r="G8" s="147"/>
      <c r="H8" s="48"/>
    </row>
    <row r="9" spans="1:8" ht="27" customHeight="1" x14ac:dyDescent="0.25">
      <c r="A9" s="3" t="s">
        <v>10</v>
      </c>
      <c r="B9" s="159" t="s">
        <v>11</v>
      </c>
      <c r="C9" s="160"/>
      <c r="D9" s="160"/>
      <c r="E9" s="161"/>
      <c r="F9" s="162"/>
      <c r="G9" s="163"/>
      <c r="H9" s="48"/>
    </row>
    <row r="10" spans="1:8" x14ac:dyDescent="0.25">
      <c r="A10" s="3" t="s">
        <v>12</v>
      </c>
      <c r="B10" s="143" t="s">
        <v>13</v>
      </c>
      <c r="C10" s="144"/>
      <c r="D10" s="144"/>
      <c r="E10" s="145"/>
      <c r="F10" s="146"/>
      <c r="G10" s="147"/>
      <c r="H10" s="48"/>
    </row>
    <row r="11" spans="1:8" ht="21.75" customHeight="1" x14ac:dyDescent="0.25">
      <c r="A11" s="2" t="s">
        <v>14</v>
      </c>
      <c r="B11" s="143" t="s">
        <v>15</v>
      </c>
      <c r="C11" s="144"/>
      <c r="D11" s="144"/>
      <c r="E11" s="145"/>
      <c r="F11" s="148" t="s">
        <v>210</v>
      </c>
      <c r="G11" s="149"/>
      <c r="H11" s="48"/>
    </row>
    <row r="12" spans="1:8" ht="15.75" thickBot="1" x14ac:dyDescent="0.3">
      <c r="A12" s="150"/>
      <c r="B12" s="151"/>
      <c r="C12" s="151"/>
      <c r="D12" s="151"/>
      <c r="E12" s="151"/>
      <c r="F12" s="151"/>
      <c r="G12" s="152"/>
      <c r="H12" s="48"/>
    </row>
    <row r="13" spans="1:8" x14ac:dyDescent="0.25">
      <c r="A13" s="153" t="s">
        <v>16</v>
      </c>
      <c r="B13" s="154"/>
      <c r="C13" s="154"/>
      <c r="D13" s="154"/>
      <c r="E13" s="154"/>
      <c r="F13" s="154"/>
      <c r="G13" s="155"/>
      <c r="H13" s="48"/>
    </row>
    <row r="14" spans="1:8" x14ac:dyDescent="0.25">
      <c r="A14" s="4" t="s">
        <v>17</v>
      </c>
      <c r="B14" s="168" t="s">
        <v>18</v>
      </c>
      <c r="C14" s="168"/>
      <c r="D14" s="168"/>
      <c r="E14" s="168"/>
      <c r="F14" s="146" t="s">
        <v>19</v>
      </c>
      <c r="G14" s="147"/>
      <c r="H14" s="48"/>
    </row>
    <row r="15" spans="1:8" x14ac:dyDescent="0.25">
      <c r="A15" s="5" t="s">
        <v>20</v>
      </c>
      <c r="B15" s="164" t="s">
        <v>197</v>
      </c>
      <c r="C15" s="164"/>
      <c r="D15" s="164"/>
      <c r="E15" s="164"/>
      <c r="F15" s="169">
        <v>1</v>
      </c>
      <c r="G15" s="147"/>
      <c r="H15" s="48"/>
    </row>
    <row r="16" spans="1:8" x14ac:dyDescent="0.25">
      <c r="A16" s="170" t="s">
        <v>22</v>
      </c>
      <c r="B16" s="171"/>
      <c r="C16" s="171"/>
      <c r="D16" s="171"/>
      <c r="E16" s="171"/>
      <c r="F16" s="171"/>
      <c r="G16" s="172"/>
      <c r="H16" s="48"/>
    </row>
    <row r="17" spans="1:8" x14ac:dyDescent="0.25">
      <c r="A17" s="5" t="s">
        <v>6</v>
      </c>
      <c r="B17" s="164" t="s">
        <v>23</v>
      </c>
      <c r="C17" s="164"/>
      <c r="D17" s="164"/>
      <c r="E17" s="173"/>
      <c r="F17" s="174">
        <v>3562.91</v>
      </c>
      <c r="G17" s="175"/>
      <c r="H17" s="48"/>
    </row>
    <row r="18" spans="1:8" x14ac:dyDescent="0.25">
      <c r="A18" s="5" t="s">
        <v>8</v>
      </c>
      <c r="B18" s="164" t="s">
        <v>172</v>
      </c>
      <c r="C18" s="164"/>
      <c r="D18" s="164"/>
      <c r="E18" s="164"/>
      <c r="F18" s="176">
        <v>1412</v>
      </c>
      <c r="G18" s="177"/>
      <c r="H18" s="48"/>
    </row>
    <row r="19" spans="1:8" x14ac:dyDescent="0.25">
      <c r="A19" s="5" t="s">
        <v>10</v>
      </c>
      <c r="B19" s="164" t="s">
        <v>24</v>
      </c>
      <c r="C19" s="164"/>
      <c r="D19" s="164"/>
      <c r="E19" s="164"/>
      <c r="F19" s="162" t="s">
        <v>155</v>
      </c>
      <c r="G19" s="163"/>
      <c r="H19" s="48"/>
    </row>
    <row r="20" spans="1:8" x14ac:dyDescent="0.25">
      <c r="A20" s="5" t="s">
        <v>12</v>
      </c>
      <c r="B20" s="164" t="s">
        <v>25</v>
      </c>
      <c r="C20" s="164"/>
      <c r="D20" s="164"/>
      <c r="E20" s="164"/>
      <c r="F20" s="162" t="s">
        <v>26</v>
      </c>
      <c r="G20" s="163"/>
      <c r="H20" s="48"/>
    </row>
    <row r="21" spans="1:8" ht="15.75" thickBot="1" x14ac:dyDescent="0.3">
      <c r="A21" s="165"/>
      <c r="B21" s="166"/>
      <c r="C21" s="166"/>
      <c r="D21" s="166"/>
      <c r="E21" s="166"/>
      <c r="F21" s="166"/>
      <c r="G21" s="167"/>
      <c r="H21" s="48"/>
    </row>
    <row r="22" spans="1:8" x14ac:dyDescent="0.25">
      <c r="A22" s="156" t="s">
        <v>27</v>
      </c>
      <c r="B22" s="157"/>
      <c r="C22" s="157"/>
      <c r="D22" s="157"/>
      <c r="E22" s="157"/>
      <c r="F22" s="157"/>
      <c r="G22" s="158"/>
      <c r="H22" s="48"/>
    </row>
    <row r="23" spans="1:8" x14ac:dyDescent="0.25">
      <c r="A23" s="6">
        <v>1</v>
      </c>
      <c r="B23" s="181" t="s">
        <v>28</v>
      </c>
      <c r="C23" s="181"/>
      <c r="D23" s="181"/>
      <c r="E23" s="181"/>
      <c r="F23" s="7" t="s">
        <v>29</v>
      </c>
      <c r="G23" s="8" t="s">
        <v>30</v>
      </c>
      <c r="H23" s="53"/>
    </row>
    <row r="24" spans="1:8" x14ac:dyDescent="0.25">
      <c r="A24" s="9" t="s">
        <v>6</v>
      </c>
      <c r="B24" s="183" t="s">
        <v>31</v>
      </c>
      <c r="C24" s="184"/>
      <c r="D24" s="184"/>
      <c r="E24" s="184"/>
      <c r="F24" s="185"/>
      <c r="G24" s="80">
        <v>3562.91</v>
      </c>
      <c r="H24" s="48"/>
    </row>
    <row r="25" spans="1:8" x14ac:dyDescent="0.25">
      <c r="A25" s="9" t="s">
        <v>8</v>
      </c>
      <c r="B25" s="186" t="s">
        <v>174</v>
      </c>
      <c r="C25" s="186"/>
      <c r="D25" s="186"/>
      <c r="E25" s="186"/>
      <c r="F25" s="10">
        <v>0.3</v>
      </c>
      <c r="G25" s="11">
        <f>G24*F25</f>
        <v>1068.8729999999998</v>
      </c>
      <c r="H25" s="48"/>
    </row>
    <row r="26" spans="1:8" x14ac:dyDescent="0.25">
      <c r="A26" s="187" t="s">
        <v>33</v>
      </c>
      <c r="B26" s="184"/>
      <c r="C26" s="184"/>
      <c r="D26" s="184"/>
      <c r="E26" s="185"/>
      <c r="F26" s="12"/>
      <c r="G26" s="11"/>
      <c r="H26" s="48"/>
    </row>
    <row r="27" spans="1:8" x14ac:dyDescent="0.25">
      <c r="A27" s="188" t="s">
        <v>34</v>
      </c>
      <c r="B27" s="189"/>
      <c r="C27" s="189"/>
      <c r="D27" s="189"/>
      <c r="E27" s="189"/>
      <c r="F27" s="190"/>
      <c r="G27" s="13">
        <f>SUM(G24:G26)</f>
        <v>4631.7829999999994</v>
      </c>
      <c r="H27" s="48"/>
    </row>
    <row r="28" spans="1:8" ht="15.75" thickBot="1" x14ac:dyDescent="0.3">
      <c r="A28" s="191"/>
      <c r="B28" s="192"/>
      <c r="C28" s="192"/>
      <c r="D28" s="192"/>
      <c r="E28" s="192"/>
      <c r="F28" s="192"/>
      <c r="G28" s="193"/>
      <c r="H28" s="48"/>
    </row>
    <row r="29" spans="1:8" x14ac:dyDescent="0.25">
      <c r="A29" s="156" t="s">
        <v>35</v>
      </c>
      <c r="B29" s="157"/>
      <c r="C29" s="157"/>
      <c r="D29" s="157"/>
      <c r="E29" s="157"/>
      <c r="F29" s="157"/>
      <c r="G29" s="158"/>
      <c r="H29" s="48"/>
    </row>
    <row r="30" spans="1:8" x14ac:dyDescent="0.25">
      <c r="A30" s="178"/>
      <c r="B30" s="179"/>
      <c r="C30" s="179"/>
      <c r="D30" s="179"/>
      <c r="E30" s="179"/>
      <c r="F30" s="179"/>
      <c r="G30" s="180"/>
      <c r="H30" s="48"/>
    </row>
    <row r="31" spans="1:8" x14ac:dyDescent="0.25">
      <c r="A31" s="6" t="s">
        <v>36</v>
      </c>
      <c r="B31" s="181" t="s">
        <v>37</v>
      </c>
      <c r="C31" s="181"/>
      <c r="D31" s="181"/>
      <c r="E31" s="181"/>
      <c r="F31" s="7" t="s">
        <v>29</v>
      </c>
      <c r="G31" s="8" t="s">
        <v>30</v>
      </c>
      <c r="H31" s="48"/>
    </row>
    <row r="32" spans="1:8" x14ac:dyDescent="0.25">
      <c r="A32" s="14" t="s">
        <v>6</v>
      </c>
      <c r="B32" s="182" t="s">
        <v>38</v>
      </c>
      <c r="C32" s="182"/>
      <c r="D32" s="182"/>
      <c r="E32" s="182"/>
      <c r="F32" s="15">
        <v>0.2</v>
      </c>
      <c r="G32" s="11">
        <f t="shared" ref="G32:G39" si="0">$G$27*F32</f>
        <v>926.35659999999996</v>
      </c>
      <c r="H32" s="54"/>
    </row>
    <row r="33" spans="1:8" x14ac:dyDescent="0.25">
      <c r="A33" s="14" t="s">
        <v>8</v>
      </c>
      <c r="B33" s="182" t="s">
        <v>39</v>
      </c>
      <c r="C33" s="182"/>
      <c r="D33" s="182"/>
      <c r="E33" s="182"/>
      <c r="F33" s="15"/>
      <c r="G33" s="11">
        <f t="shared" si="0"/>
        <v>0</v>
      </c>
      <c r="H33" s="48"/>
    </row>
    <row r="34" spans="1:8" x14ac:dyDescent="0.25">
      <c r="A34" s="14" t="s">
        <v>10</v>
      </c>
      <c r="B34" s="182" t="s">
        <v>40</v>
      </c>
      <c r="C34" s="182"/>
      <c r="D34" s="182"/>
      <c r="E34" s="182"/>
      <c r="F34" s="15"/>
      <c r="G34" s="11">
        <f t="shared" si="0"/>
        <v>0</v>
      </c>
      <c r="H34" s="48"/>
    </row>
    <row r="35" spans="1:8" x14ac:dyDescent="0.25">
      <c r="A35" s="14" t="s">
        <v>12</v>
      </c>
      <c r="B35" s="182" t="s">
        <v>41</v>
      </c>
      <c r="C35" s="182"/>
      <c r="D35" s="182"/>
      <c r="E35" s="182"/>
      <c r="F35" s="15"/>
      <c r="G35" s="11">
        <f t="shared" si="0"/>
        <v>0</v>
      </c>
      <c r="H35" s="48"/>
    </row>
    <row r="36" spans="1:8" x14ac:dyDescent="0.25">
      <c r="A36" s="14" t="s">
        <v>14</v>
      </c>
      <c r="B36" s="182" t="s">
        <v>42</v>
      </c>
      <c r="C36" s="182"/>
      <c r="D36" s="182"/>
      <c r="E36" s="182"/>
      <c r="F36" s="15"/>
      <c r="G36" s="11">
        <f t="shared" si="0"/>
        <v>0</v>
      </c>
      <c r="H36" s="48"/>
    </row>
    <row r="37" spans="1:8" x14ac:dyDescent="0.25">
      <c r="A37" s="14" t="s">
        <v>43</v>
      </c>
      <c r="B37" s="182" t="s">
        <v>44</v>
      </c>
      <c r="C37" s="182"/>
      <c r="D37" s="182"/>
      <c r="E37" s="182"/>
      <c r="F37" s="16">
        <v>0.08</v>
      </c>
      <c r="G37" s="11">
        <f t="shared" si="0"/>
        <v>370.54263999999995</v>
      </c>
      <c r="H37" s="48"/>
    </row>
    <row r="38" spans="1:8" x14ac:dyDescent="0.25">
      <c r="A38" s="14" t="s">
        <v>45</v>
      </c>
      <c r="B38" s="182" t="s">
        <v>46</v>
      </c>
      <c r="C38" s="182"/>
      <c r="D38" s="182"/>
      <c r="E38" s="182"/>
      <c r="F38" s="81"/>
      <c r="G38" s="11">
        <f t="shared" si="0"/>
        <v>0</v>
      </c>
      <c r="H38" s="48"/>
    </row>
    <row r="39" spans="1:8" x14ac:dyDescent="0.25">
      <c r="A39" s="14" t="s">
        <v>47</v>
      </c>
      <c r="B39" s="182" t="s">
        <v>48</v>
      </c>
      <c r="C39" s="182"/>
      <c r="D39" s="182"/>
      <c r="E39" s="182"/>
      <c r="F39" s="15"/>
      <c r="G39" s="11">
        <f t="shared" si="0"/>
        <v>0</v>
      </c>
      <c r="H39" s="53"/>
    </row>
    <row r="40" spans="1:8" x14ac:dyDescent="0.25">
      <c r="A40" s="194" t="s">
        <v>49</v>
      </c>
      <c r="B40" s="195"/>
      <c r="C40" s="195"/>
      <c r="D40" s="195"/>
      <c r="E40" s="195"/>
      <c r="F40" s="17">
        <f>SUM(F32:F39)</f>
        <v>0.28000000000000003</v>
      </c>
      <c r="G40" s="13">
        <f>SUM(G32:G39)</f>
        <v>1296.89924</v>
      </c>
      <c r="H40" s="52"/>
    </row>
    <row r="41" spans="1:8" x14ac:dyDescent="0.25">
      <c r="A41" s="178"/>
      <c r="B41" s="179"/>
      <c r="C41" s="179"/>
      <c r="D41" s="179"/>
      <c r="E41" s="179"/>
      <c r="F41" s="179"/>
      <c r="G41" s="180"/>
      <c r="H41" s="55"/>
    </row>
    <row r="42" spans="1:8" x14ac:dyDescent="0.25">
      <c r="A42" s="6" t="s">
        <v>50</v>
      </c>
      <c r="B42" s="181" t="s">
        <v>51</v>
      </c>
      <c r="C42" s="181"/>
      <c r="D42" s="181"/>
      <c r="E42" s="181"/>
      <c r="F42" s="7" t="s">
        <v>29</v>
      </c>
      <c r="G42" s="8" t="s">
        <v>30</v>
      </c>
      <c r="H42" s="48"/>
    </row>
    <row r="43" spans="1:8" x14ac:dyDescent="0.25">
      <c r="A43" s="14" t="s">
        <v>6</v>
      </c>
      <c r="B43" s="182" t="s">
        <v>52</v>
      </c>
      <c r="C43" s="182"/>
      <c r="D43" s="182"/>
      <c r="E43" s="182"/>
      <c r="F43" s="15">
        <v>8.3330000000000001E-2</v>
      </c>
      <c r="G43" s="11">
        <f>SUM($G$27*F43)</f>
        <v>385.96647738999997</v>
      </c>
      <c r="H43" s="52"/>
    </row>
    <row r="44" spans="1:8" x14ac:dyDescent="0.25">
      <c r="A44" s="14" t="s">
        <v>8</v>
      </c>
      <c r="B44" s="182" t="s">
        <v>53</v>
      </c>
      <c r="C44" s="182"/>
      <c r="D44" s="182"/>
      <c r="E44" s="182"/>
      <c r="F44" s="15">
        <v>8.3299999999999999E-2</v>
      </c>
      <c r="G44" s="18">
        <f>G27*F44</f>
        <v>385.82752389999996</v>
      </c>
      <c r="H44" s="52"/>
    </row>
    <row r="45" spans="1:8" x14ac:dyDescent="0.25">
      <c r="A45" s="14" t="s">
        <v>10</v>
      </c>
      <c r="B45" s="182" t="s">
        <v>54</v>
      </c>
      <c r="C45" s="182"/>
      <c r="D45" s="182"/>
      <c r="E45" s="182"/>
      <c r="F45" s="15">
        <f>1/3/12</f>
        <v>2.7777777777777776E-2</v>
      </c>
      <c r="G45" s="11">
        <f>SUM($G$27*F45)</f>
        <v>128.66063888888885</v>
      </c>
      <c r="H45" s="52"/>
    </row>
    <row r="46" spans="1:8" x14ac:dyDescent="0.25">
      <c r="A46" s="14" t="s">
        <v>12</v>
      </c>
      <c r="B46" s="182" t="s">
        <v>55</v>
      </c>
      <c r="C46" s="182"/>
      <c r="D46" s="182"/>
      <c r="E46" s="182"/>
      <c r="F46" s="19">
        <f>7/30/12</f>
        <v>1.9444444444444445E-2</v>
      </c>
      <c r="G46" s="11">
        <f>(G27)*F46</f>
        <v>90.062447222222218</v>
      </c>
      <c r="H46" s="52"/>
    </row>
    <row r="47" spans="1:8" x14ac:dyDescent="0.25">
      <c r="A47" s="14" t="s">
        <v>14</v>
      </c>
      <c r="B47" s="182" t="s">
        <v>56</v>
      </c>
      <c r="C47" s="182"/>
      <c r="D47" s="182"/>
      <c r="E47" s="182"/>
      <c r="F47" s="15">
        <f>5/30/12</f>
        <v>1.3888888888888888E-2</v>
      </c>
      <c r="G47" s="18">
        <f>G27*F47</f>
        <v>64.330319444444427</v>
      </c>
      <c r="H47" s="52"/>
    </row>
    <row r="48" spans="1:8" x14ac:dyDescent="0.25">
      <c r="A48" s="14" t="s">
        <v>43</v>
      </c>
      <c r="B48" s="182" t="s">
        <v>57</v>
      </c>
      <c r="C48" s="182"/>
      <c r="D48" s="182"/>
      <c r="E48" s="182"/>
      <c r="F48" s="15">
        <f>5/30/12*0.015</f>
        <v>2.0833333333333332E-4</v>
      </c>
      <c r="G48" s="18">
        <f>G27*F48</f>
        <v>0.96495479166666653</v>
      </c>
      <c r="H48" s="48"/>
    </row>
    <row r="49" spans="1:8" x14ac:dyDescent="0.25">
      <c r="A49" s="14" t="s">
        <v>45</v>
      </c>
      <c r="B49" s="182" t="s">
        <v>58</v>
      </c>
      <c r="C49" s="182"/>
      <c r="D49" s="182"/>
      <c r="E49" s="182"/>
      <c r="F49" s="15">
        <f>1/30/12</f>
        <v>2.7777777777777779E-3</v>
      </c>
      <c r="G49" s="18">
        <f>G27*F49</f>
        <v>12.866063888888888</v>
      </c>
      <c r="H49" s="53"/>
    </row>
    <row r="50" spans="1:8" x14ac:dyDescent="0.25">
      <c r="A50" s="14" t="s">
        <v>47</v>
      </c>
      <c r="B50" s="182" t="s">
        <v>59</v>
      </c>
      <c r="C50" s="182"/>
      <c r="D50" s="182"/>
      <c r="E50" s="182"/>
      <c r="F50" s="15">
        <f>15/30/12*0.08</f>
        <v>3.3333333333333331E-3</v>
      </c>
      <c r="G50" s="18">
        <f>G27*F50</f>
        <v>15.439276666666665</v>
      </c>
      <c r="H50" s="48"/>
    </row>
    <row r="51" spans="1:8" x14ac:dyDescent="0.25">
      <c r="A51" s="14" t="s">
        <v>60</v>
      </c>
      <c r="B51" s="182" t="s">
        <v>61</v>
      </c>
      <c r="C51" s="182"/>
      <c r="D51" s="182"/>
      <c r="E51" s="182"/>
      <c r="F51" s="15"/>
      <c r="G51" s="18">
        <f>G27*F51</f>
        <v>0</v>
      </c>
      <c r="H51" s="48"/>
    </row>
    <row r="52" spans="1:8" x14ac:dyDescent="0.25">
      <c r="A52" s="14"/>
      <c r="B52" s="197" t="s">
        <v>62</v>
      </c>
      <c r="C52" s="197"/>
      <c r="D52" s="197"/>
      <c r="E52" s="197"/>
      <c r="F52" s="20">
        <f>SUM(F43:F51)</f>
        <v>0.23406055555555555</v>
      </c>
      <c r="G52" s="21">
        <f>SUM($G$27*F52)</f>
        <v>1084.1177021927776</v>
      </c>
      <c r="H52" s="48"/>
    </row>
    <row r="53" spans="1:8" x14ac:dyDescent="0.25">
      <c r="A53" s="2" t="s">
        <v>63</v>
      </c>
      <c r="B53" s="182" t="s">
        <v>64</v>
      </c>
      <c r="C53" s="182"/>
      <c r="D53" s="182"/>
      <c r="E53" s="182"/>
      <c r="F53" s="15">
        <f>F40*F52</f>
        <v>6.5536955555555554E-2</v>
      </c>
      <c r="G53" s="11">
        <f>F53*G27</f>
        <v>303.55295661397776</v>
      </c>
      <c r="H53" s="52"/>
    </row>
    <row r="54" spans="1:8" x14ac:dyDescent="0.25">
      <c r="A54" s="196" t="s">
        <v>65</v>
      </c>
      <c r="B54" s="197"/>
      <c r="C54" s="197"/>
      <c r="D54" s="197"/>
      <c r="E54" s="197"/>
      <c r="F54" s="22">
        <f>SUM(F52:F53)</f>
        <v>0.2995975111111111</v>
      </c>
      <c r="G54" s="13">
        <f>G52+G53</f>
        <v>1387.6706588067555</v>
      </c>
      <c r="H54" s="52"/>
    </row>
    <row r="55" spans="1:8" x14ac:dyDescent="0.25">
      <c r="A55" s="178"/>
      <c r="B55" s="179"/>
      <c r="C55" s="179"/>
      <c r="D55" s="179"/>
      <c r="E55" s="179"/>
      <c r="F55" s="179"/>
      <c r="G55" s="180"/>
      <c r="H55" s="52"/>
    </row>
    <row r="56" spans="1:8" x14ac:dyDescent="0.25">
      <c r="A56" s="6" t="s">
        <v>66</v>
      </c>
      <c r="B56" s="181" t="s">
        <v>67</v>
      </c>
      <c r="C56" s="181"/>
      <c r="D56" s="181"/>
      <c r="E56" s="181"/>
      <c r="F56" s="7" t="s">
        <v>29</v>
      </c>
      <c r="G56" s="8" t="s">
        <v>30</v>
      </c>
      <c r="H56" s="48"/>
    </row>
    <row r="57" spans="1:8" x14ac:dyDescent="0.25">
      <c r="A57" s="14" t="s">
        <v>6</v>
      </c>
      <c r="B57" s="182" t="s">
        <v>68</v>
      </c>
      <c r="C57" s="182"/>
      <c r="D57" s="182"/>
      <c r="E57" s="182"/>
      <c r="F57" s="15">
        <f>4/12*0.02</f>
        <v>6.6666666666666662E-3</v>
      </c>
      <c r="G57" s="18">
        <f>G27*F57</f>
        <v>30.878553333333329</v>
      </c>
      <c r="H57" s="200"/>
    </row>
    <row r="58" spans="1:8" x14ac:dyDescent="0.25">
      <c r="A58" s="14" t="s">
        <v>8</v>
      </c>
      <c r="B58" s="182" t="s">
        <v>69</v>
      </c>
      <c r="C58" s="182"/>
      <c r="D58" s="182"/>
      <c r="E58" s="182"/>
      <c r="F58" s="15">
        <f>0.1111*0.02*4/12</f>
        <v>7.4066666666666671E-4</v>
      </c>
      <c r="G58" s="18">
        <f>G27*F58</f>
        <v>3.4306072753333332</v>
      </c>
      <c r="H58" s="200"/>
    </row>
    <row r="59" spans="1:8" x14ac:dyDescent="0.25">
      <c r="A59" s="14"/>
      <c r="B59" s="197" t="s">
        <v>62</v>
      </c>
      <c r="C59" s="197"/>
      <c r="D59" s="197"/>
      <c r="E59" s="197"/>
      <c r="F59" s="20">
        <f>SUM(F57:F58)</f>
        <v>7.4073333333333326E-3</v>
      </c>
      <c r="G59" s="21">
        <f>SUM($G$27*F59)</f>
        <v>34.309160608666659</v>
      </c>
      <c r="H59" s="48"/>
    </row>
    <row r="60" spans="1:8" x14ac:dyDescent="0.25">
      <c r="A60" s="14" t="s">
        <v>10</v>
      </c>
      <c r="B60" s="182" t="s">
        <v>70</v>
      </c>
      <c r="C60" s="182"/>
      <c r="D60" s="182"/>
      <c r="E60" s="182"/>
      <c r="F60" s="23">
        <f>F59*F40</f>
        <v>2.0740533333333333E-3</v>
      </c>
      <c r="G60" s="11">
        <f>F60*G27</f>
        <v>9.6065649704266658</v>
      </c>
      <c r="H60" s="48"/>
    </row>
    <row r="61" spans="1:8" x14ac:dyDescent="0.25">
      <c r="A61" s="196" t="s">
        <v>71</v>
      </c>
      <c r="B61" s="197"/>
      <c r="C61" s="197"/>
      <c r="D61" s="197"/>
      <c r="E61" s="197"/>
      <c r="F61" s="22">
        <f>SUM(F59:F60)</f>
        <v>9.4813866666666659E-3</v>
      </c>
      <c r="G61" s="13">
        <f>SUM(G59:G60)</f>
        <v>43.915725579093326</v>
      </c>
      <c r="H61" s="48"/>
    </row>
    <row r="62" spans="1:8" x14ac:dyDescent="0.25">
      <c r="A62" s="178"/>
      <c r="B62" s="179"/>
      <c r="C62" s="179"/>
      <c r="D62" s="179"/>
      <c r="E62" s="179"/>
      <c r="F62" s="179"/>
      <c r="G62" s="180"/>
      <c r="H62" s="48"/>
    </row>
    <row r="63" spans="1:8" x14ac:dyDescent="0.25">
      <c r="A63" s="6" t="s">
        <v>72</v>
      </c>
      <c r="B63" s="181" t="s">
        <v>73</v>
      </c>
      <c r="C63" s="181"/>
      <c r="D63" s="181"/>
      <c r="E63" s="181"/>
      <c r="F63" s="7" t="s">
        <v>29</v>
      </c>
      <c r="G63" s="8" t="s">
        <v>30</v>
      </c>
      <c r="H63" s="48"/>
    </row>
    <row r="64" spans="1:8" x14ac:dyDescent="0.25">
      <c r="A64" s="14" t="s">
        <v>6</v>
      </c>
      <c r="B64" s="182" t="s">
        <v>74</v>
      </c>
      <c r="C64" s="182"/>
      <c r="D64" s="182"/>
      <c r="E64" s="182"/>
      <c r="F64" s="19">
        <f>0.05*1/12</f>
        <v>4.1666666666666666E-3</v>
      </c>
      <c r="G64" s="11">
        <f>($G$27)*F64</f>
        <v>19.299095833333332</v>
      </c>
      <c r="H64" s="48"/>
    </row>
    <row r="65" spans="1:8" ht="27" customHeight="1" x14ac:dyDescent="0.25">
      <c r="A65" s="14" t="s">
        <v>8</v>
      </c>
      <c r="B65" s="182" t="s">
        <v>75</v>
      </c>
      <c r="C65" s="182"/>
      <c r="D65" s="182"/>
      <c r="E65" s="182"/>
      <c r="F65" s="19">
        <f>0.02*1/12</f>
        <v>1.6666666666666668E-3</v>
      </c>
      <c r="G65" s="11">
        <f>($G$27)*F65</f>
        <v>7.7196383333333332</v>
      </c>
      <c r="H65" s="48"/>
    </row>
    <row r="66" spans="1:8" ht="27" customHeight="1" x14ac:dyDescent="0.25">
      <c r="A66" s="25" t="s">
        <v>10</v>
      </c>
      <c r="B66" s="277" t="s">
        <v>76</v>
      </c>
      <c r="C66" s="277"/>
      <c r="D66" s="277"/>
      <c r="E66" s="277"/>
      <c r="F66" s="19">
        <f>1*0.4*0.08</f>
        <v>3.2000000000000001E-2</v>
      </c>
      <c r="G66" s="11">
        <f>($G$27)*F66</f>
        <v>148.21705599999999</v>
      </c>
      <c r="H66" s="48"/>
    </row>
    <row r="67" spans="1:8" x14ac:dyDescent="0.25">
      <c r="A67" s="196" t="s">
        <v>62</v>
      </c>
      <c r="B67" s="197"/>
      <c r="C67" s="197"/>
      <c r="D67" s="197"/>
      <c r="E67" s="197"/>
      <c r="F67" s="24">
        <f>SUM(F64:F66)</f>
        <v>3.7833333333333337E-2</v>
      </c>
      <c r="G67" s="21">
        <f>SUM(G64:G66)</f>
        <v>175.23579016666665</v>
      </c>
      <c r="H67" s="48"/>
    </row>
    <row r="68" spans="1:8" ht="27" customHeight="1" x14ac:dyDescent="0.25">
      <c r="A68" s="25" t="s">
        <v>12</v>
      </c>
      <c r="B68" s="199" t="s">
        <v>77</v>
      </c>
      <c r="C68" s="199"/>
      <c r="D68" s="199"/>
      <c r="E68" s="199"/>
      <c r="F68" s="26">
        <f>F37*F64</f>
        <v>3.3333333333333332E-4</v>
      </c>
      <c r="G68" s="27">
        <f>F68*$G$27</f>
        <v>1.5439276666666664</v>
      </c>
      <c r="H68" s="48"/>
    </row>
    <row r="69" spans="1:8" ht="27" customHeight="1" x14ac:dyDescent="0.25">
      <c r="A69" s="25" t="s">
        <v>14</v>
      </c>
      <c r="B69" s="159" t="s">
        <v>78</v>
      </c>
      <c r="C69" s="160"/>
      <c r="D69" s="160"/>
      <c r="E69" s="161"/>
      <c r="F69" s="26">
        <f>F37*F50</f>
        <v>2.6666666666666668E-4</v>
      </c>
      <c r="G69" s="27">
        <f>F69*$G$27</f>
        <v>1.2351421333333332</v>
      </c>
      <c r="H69" s="48"/>
    </row>
    <row r="70" spans="1:8" x14ac:dyDescent="0.25">
      <c r="A70" s="196" t="s">
        <v>79</v>
      </c>
      <c r="B70" s="197"/>
      <c r="C70" s="197"/>
      <c r="D70" s="197"/>
      <c r="E70" s="197"/>
      <c r="F70" s="22">
        <f>SUM(F67:F69)</f>
        <v>3.8433333333333333E-2</v>
      </c>
      <c r="G70" s="13">
        <f>SUM(G67:G69)</f>
        <v>178.01485996666665</v>
      </c>
      <c r="H70" s="48"/>
    </row>
    <row r="71" spans="1:8" x14ac:dyDescent="0.25">
      <c r="A71" s="178"/>
      <c r="B71" s="179"/>
      <c r="C71" s="179"/>
      <c r="D71" s="179"/>
      <c r="E71" s="179"/>
      <c r="F71" s="179"/>
      <c r="G71" s="180"/>
      <c r="H71" s="48"/>
    </row>
    <row r="72" spans="1:8" x14ac:dyDescent="0.25">
      <c r="A72" s="170" t="s">
        <v>80</v>
      </c>
      <c r="B72" s="171"/>
      <c r="C72" s="171"/>
      <c r="D72" s="171"/>
      <c r="E72" s="171"/>
      <c r="F72" s="171"/>
      <c r="G72" s="172"/>
      <c r="H72" s="48"/>
    </row>
    <row r="73" spans="1:8" x14ac:dyDescent="0.25">
      <c r="A73" s="6">
        <v>2</v>
      </c>
      <c r="B73" s="181" t="s">
        <v>81</v>
      </c>
      <c r="C73" s="181"/>
      <c r="D73" s="181"/>
      <c r="E73" s="181"/>
      <c r="F73" s="28" t="s">
        <v>29</v>
      </c>
      <c r="G73" s="29" t="s">
        <v>30</v>
      </c>
      <c r="H73" s="48"/>
    </row>
    <row r="74" spans="1:8" x14ac:dyDescent="0.25">
      <c r="A74" s="30" t="s">
        <v>82</v>
      </c>
      <c r="B74" s="201" t="s">
        <v>37</v>
      </c>
      <c r="C74" s="202"/>
      <c r="D74" s="202"/>
      <c r="E74" s="202"/>
      <c r="F74" s="31">
        <f>F40</f>
        <v>0.28000000000000003</v>
      </c>
      <c r="G74" s="32">
        <f>G40</f>
        <v>1296.89924</v>
      </c>
      <c r="H74" s="48"/>
    </row>
    <row r="75" spans="1:8" x14ac:dyDescent="0.25">
      <c r="A75" s="30" t="s">
        <v>83</v>
      </c>
      <c r="B75" s="201" t="s">
        <v>51</v>
      </c>
      <c r="C75" s="202"/>
      <c r="D75" s="202"/>
      <c r="E75" s="202"/>
      <c r="F75" s="31">
        <f>F54</f>
        <v>0.2995975111111111</v>
      </c>
      <c r="G75" s="32">
        <f>G54</f>
        <v>1387.6706588067555</v>
      </c>
      <c r="H75" s="48"/>
    </row>
    <row r="76" spans="1:8" x14ac:dyDescent="0.25">
      <c r="A76" s="30" t="s">
        <v>84</v>
      </c>
      <c r="B76" s="201" t="s">
        <v>85</v>
      </c>
      <c r="C76" s="202"/>
      <c r="D76" s="202"/>
      <c r="E76" s="202"/>
      <c r="F76" s="31">
        <f>F61</f>
        <v>9.4813866666666659E-3</v>
      </c>
      <c r="G76" s="32">
        <f>G61</f>
        <v>43.915725579093326</v>
      </c>
      <c r="H76" s="48"/>
    </row>
    <row r="77" spans="1:8" x14ac:dyDescent="0.25">
      <c r="A77" s="30" t="s">
        <v>86</v>
      </c>
      <c r="B77" s="201" t="s">
        <v>73</v>
      </c>
      <c r="C77" s="202"/>
      <c r="D77" s="202"/>
      <c r="E77" s="202"/>
      <c r="F77" s="31">
        <f>F70</f>
        <v>3.8433333333333333E-2</v>
      </c>
      <c r="G77" s="32">
        <f>G70</f>
        <v>178.01485996666665</v>
      </c>
      <c r="H77" s="48"/>
    </row>
    <row r="78" spans="1:8" x14ac:dyDescent="0.25">
      <c r="A78" s="203" t="s">
        <v>87</v>
      </c>
      <c r="B78" s="204"/>
      <c r="C78" s="204"/>
      <c r="D78" s="204"/>
      <c r="E78" s="205"/>
      <c r="F78" s="22">
        <f>SUM(F74:F77)</f>
        <v>0.6275122311111111</v>
      </c>
      <c r="G78" s="33">
        <f>SUM(G74:G77)</f>
        <v>2906.5004843525153</v>
      </c>
      <c r="H78" s="48"/>
    </row>
    <row r="79" spans="1:8" ht="15.75" thickBot="1" x14ac:dyDescent="0.3">
      <c r="A79" s="206"/>
      <c r="B79" s="207"/>
      <c r="C79" s="207"/>
      <c r="D79" s="207"/>
      <c r="E79" s="207"/>
      <c r="F79" s="207"/>
      <c r="G79" s="208"/>
      <c r="H79" s="56"/>
    </row>
    <row r="80" spans="1:8" ht="27" customHeight="1" x14ac:dyDescent="0.25">
      <c r="A80" s="156" t="s">
        <v>88</v>
      </c>
      <c r="B80" s="157"/>
      <c r="C80" s="157"/>
      <c r="D80" s="157"/>
      <c r="E80" s="157"/>
      <c r="F80" s="157"/>
      <c r="G80" s="158"/>
      <c r="H80" s="48"/>
    </row>
    <row r="81" spans="1:8" ht="27" customHeight="1" x14ac:dyDescent="0.25">
      <c r="A81" s="63">
        <v>3</v>
      </c>
      <c r="B81" s="212" t="s">
        <v>89</v>
      </c>
      <c r="C81" s="212"/>
      <c r="D81" s="212"/>
      <c r="E81" s="212"/>
      <c r="F81" s="38" t="s">
        <v>29</v>
      </c>
      <c r="G81" s="64" t="s">
        <v>30</v>
      </c>
      <c r="H81" s="56"/>
    </row>
    <row r="82" spans="1:8" ht="27" customHeight="1" x14ac:dyDescent="0.25">
      <c r="A82" s="25" t="s">
        <v>6</v>
      </c>
      <c r="B82" s="262" t="s">
        <v>90</v>
      </c>
      <c r="C82" s="263"/>
      <c r="D82" s="263"/>
      <c r="E82" s="263"/>
      <c r="F82" s="264"/>
      <c r="G82" s="27">
        <f>2*3*22</f>
        <v>132</v>
      </c>
      <c r="H82" s="57"/>
    </row>
    <row r="83" spans="1:8" ht="27" customHeight="1" x14ac:dyDescent="0.25">
      <c r="A83" s="25" t="s">
        <v>91</v>
      </c>
      <c r="B83" s="198" t="s">
        <v>175</v>
      </c>
      <c r="C83" s="198"/>
      <c r="D83" s="198"/>
      <c r="E83" s="198"/>
      <c r="F83" s="77">
        <v>0.06</v>
      </c>
      <c r="G83" s="27">
        <f>IF(G24*F83&gt;G82,-G82,-(G24*F83))</f>
        <v>-132</v>
      </c>
      <c r="H83" s="48"/>
    </row>
    <row r="84" spans="1:8" x14ac:dyDescent="0.25">
      <c r="A84" s="14" t="s">
        <v>8</v>
      </c>
      <c r="B84" s="209" t="s">
        <v>92</v>
      </c>
      <c r="C84" s="210"/>
      <c r="D84" s="210"/>
      <c r="E84" s="210"/>
      <c r="F84" s="211"/>
      <c r="G84" s="11"/>
      <c r="H84" s="57"/>
    </row>
    <row r="85" spans="1:8" x14ac:dyDescent="0.25">
      <c r="A85" s="14" t="s">
        <v>93</v>
      </c>
      <c r="B85" s="182" t="s">
        <v>176</v>
      </c>
      <c r="C85" s="182"/>
      <c r="D85" s="182"/>
      <c r="E85" s="182"/>
      <c r="F85" s="78">
        <v>0.2</v>
      </c>
      <c r="G85" s="11">
        <f>-(G84*F85)</f>
        <v>0</v>
      </c>
      <c r="H85" s="48"/>
    </row>
    <row r="86" spans="1:8" x14ac:dyDescent="0.25">
      <c r="A86" s="14" t="s">
        <v>10</v>
      </c>
      <c r="B86" s="209" t="s">
        <v>94</v>
      </c>
      <c r="C86" s="210"/>
      <c r="D86" s="210"/>
      <c r="E86" s="210"/>
      <c r="F86" s="211"/>
      <c r="G86" s="82"/>
      <c r="H86" s="48"/>
    </row>
    <row r="87" spans="1:8" x14ac:dyDescent="0.25">
      <c r="A87" s="14" t="s">
        <v>12</v>
      </c>
      <c r="B87" s="209" t="s">
        <v>95</v>
      </c>
      <c r="C87" s="210"/>
      <c r="D87" s="210"/>
      <c r="E87" s="210"/>
      <c r="F87" s="211"/>
      <c r="G87" s="82"/>
      <c r="H87" s="48"/>
    </row>
    <row r="88" spans="1:8" x14ac:dyDescent="0.25">
      <c r="A88" s="14" t="s">
        <v>14</v>
      </c>
      <c r="B88" s="209" t="s">
        <v>96</v>
      </c>
      <c r="C88" s="210"/>
      <c r="D88" s="210"/>
      <c r="E88" s="210"/>
      <c r="F88" s="211"/>
      <c r="G88" s="82"/>
      <c r="H88" s="48"/>
    </row>
    <row r="89" spans="1:8" x14ac:dyDescent="0.25">
      <c r="A89" s="14" t="s">
        <v>43</v>
      </c>
      <c r="B89" s="209" t="s">
        <v>97</v>
      </c>
      <c r="C89" s="210"/>
      <c r="D89" s="210"/>
      <c r="E89" s="210"/>
      <c r="F89" s="211"/>
      <c r="G89" s="82"/>
      <c r="H89" s="48"/>
    </row>
    <row r="90" spans="1:8" x14ac:dyDescent="0.25">
      <c r="A90" s="14" t="s">
        <v>45</v>
      </c>
      <c r="B90" s="209" t="s">
        <v>98</v>
      </c>
      <c r="C90" s="210"/>
      <c r="D90" s="210"/>
      <c r="E90" s="210"/>
      <c r="F90" s="211"/>
      <c r="G90" s="82"/>
      <c r="H90" s="53"/>
    </row>
    <row r="91" spans="1:8" x14ac:dyDescent="0.25">
      <c r="A91" s="14" t="s">
        <v>47</v>
      </c>
      <c r="B91" s="209" t="s">
        <v>99</v>
      </c>
      <c r="C91" s="210"/>
      <c r="D91" s="210"/>
      <c r="E91" s="210"/>
      <c r="F91" s="211"/>
      <c r="G91" s="11"/>
      <c r="H91" s="48"/>
    </row>
    <row r="92" spans="1:8" x14ac:dyDescent="0.25">
      <c r="A92" s="14" t="s">
        <v>100</v>
      </c>
      <c r="B92" s="209" t="s">
        <v>61</v>
      </c>
      <c r="C92" s="210"/>
      <c r="D92" s="210"/>
      <c r="E92" s="210"/>
      <c r="F92" s="211"/>
      <c r="G92" s="80"/>
      <c r="H92" s="48"/>
    </row>
    <row r="93" spans="1:8" x14ac:dyDescent="0.25">
      <c r="A93" s="219" t="s">
        <v>101</v>
      </c>
      <c r="B93" s="220"/>
      <c r="C93" s="220"/>
      <c r="D93" s="220"/>
      <c r="E93" s="220"/>
      <c r="F93" s="221"/>
      <c r="G93" s="34">
        <f>SUM(G82:G92)</f>
        <v>0</v>
      </c>
      <c r="H93" s="48"/>
    </row>
    <row r="94" spans="1:8" ht="15.75" thickBot="1" x14ac:dyDescent="0.3">
      <c r="A94" s="222"/>
      <c r="B94" s="223"/>
      <c r="C94" s="223"/>
      <c r="D94" s="223"/>
      <c r="E94" s="223"/>
      <c r="F94" s="223"/>
      <c r="G94" s="224"/>
      <c r="H94" s="58"/>
    </row>
    <row r="95" spans="1:8" x14ac:dyDescent="0.25">
      <c r="A95" s="156" t="s">
        <v>102</v>
      </c>
      <c r="B95" s="157"/>
      <c r="C95" s="157"/>
      <c r="D95" s="157"/>
      <c r="E95" s="157"/>
      <c r="F95" s="157"/>
      <c r="G95" s="158"/>
      <c r="H95" s="58"/>
    </row>
    <row r="96" spans="1:8" x14ac:dyDescent="0.25">
      <c r="A96" s="6">
        <v>4</v>
      </c>
      <c r="B96" s="225" t="s">
        <v>103</v>
      </c>
      <c r="C96" s="207"/>
      <c r="D96" s="207"/>
      <c r="E96" s="207"/>
      <c r="F96" s="226"/>
      <c r="G96" s="8" t="s">
        <v>30</v>
      </c>
      <c r="H96" s="48"/>
    </row>
    <row r="97" spans="1:8" x14ac:dyDescent="0.25">
      <c r="A97" s="14" t="s">
        <v>6</v>
      </c>
      <c r="B97" s="209" t="s">
        <v>104</v>
      </c>
      <c r="C97" s="210"/>
      <c r="D97" s="210"/>
      <c r="E97" s="210"/>
      <c r="F97" s="211"/>
      <c r="G97" s="80"/>
      <c r="H97" s="48"/>
    </row>
    <row r="98" spans="1:8" x14ac:dyDescent="0.25">
      <c r="A98" s="14" t="s">
        <v>8</v>
      </c>
      <c r="B98" s="209" t="s">
        <v>105</v>
      </c>
      <c r="C98" s="210"/>
      <c r="D98" s="210"/>
      <c r="E98" s="210"/>
      <c r="F98" s="211"/>
      <c r="G98" s="80"/>
      <c r="H98" s="48"/>
    </row>
    <row r="99" spans="1:8" x14ac:dyDescent="0.25">
      <c r="A99" s="14" t="s">
        <v>10</v>
      </c>
      <c r="B99" s="209" t="s">
        <v>106</v>
      </c>
      <c r="C99" s="210"/>
      <c r="D99" s="210"/>
      <c r="E99" s="210"/>
      <c r="F99" s="211"/>
      <c r="G99" s="80"/>
      <c r="H99" s="48"/>
    </row>
    <row r="100" spans="1:8" x14ac:dyDescent="0.25">
      <c r="A100" s="14" t="s">
        <v>12</v>
      </c>
      <c r="B100" s="209" t="s">
        <v>107</v>
      </c>
      <c r="C100" s="210"/>
      <c r="D100" s="210"/>
      <c r="E100" s="210"/>
      <c r="F100" s="211"/>
      <c r="G100" s="80"/>
      <c r="H100" s="48"/>
    </row>
    <row r="101" spans="1:8" x14ac:dyDescent="0.25">
      <c r="A101" s="14" t="s">
        <v>45</v>
      </c>
      <c r="B101" s="209" t="s">
        <v>61</v>
      </c>
      <c r="C101" s="210"/>
      <c r="D101" s="210"/>
      <c r="E101" s="210"/>
      <c r="F101" s="211"/>
      <c r="G101" s="80"/>
      <c r="H101" s="1"/>
    </row>
    <row r="102" spans="1:8" x14ac:dyDescent="0.25">
      <c r="A102" s="203" t="s">
        <v>108</v>
      </c>
      <c r="B102" s="204"/>
      <c r="C102" s="204"/>
      <c r="D102" s="204"/>
      <c r="E102" s="204"/>
      <c r="F102" s="213"/>
      <c r="G102" s="13">
        <f>SUM(G97:G101)</f>
        <v>0</v>
      </c>
      <c r="H102" s="1"/>
    </row>
    <row r="103" spans="1:8" ht="15.75" thickBot="1" x14ac:dyDescent="0.3">
      <c r="A103" s="214"/>
      <c r="B103" s="215"/>
      <c r="C103" s="215"/>
      <c r="D103" s="215"/>
      <c r="E103" s="215"/>
      <c r="F103" s="215"/>
      <c r="G103" s="216"/>
      <c r="H103" s="1"/>
    </row>
    <row r="104" spans="1:8" ht="15.75" thickBot="1" x14ac:dyDescent="0.3">
      <c r="A104" s="217" t="s">
        <v>109</v>
      </c>
      <c r="B104" s="218"/>
      <c r="C104" s="218"/>
      <c r="D104" s="218"/>
      <c r="E104" s="218"/>
      <c r="F104" s="218"/>
      <c r="G104" s="84">
        <f>G27+G78+G93+G102</f>
        <v>7538.2834843525143</v>
      </c>
      <c r="H104" s="1"/>
    </row>
    <row r="105" spans="1:8" ht="15.75" thickBot="1" x14ac:dyDescent="0.3">
      <c r="A105" s="140"/>
      <c r="B105" s="141"/>
      <c r="C105" s="141"/>
      <c r="D105" s="141"/>
      <c r="E105" s="141"/>
      <c r="F105" s="141"/>
      <c r="G105" s="142"/>
      <c r="H105" s="1"/>
    </row>
    <row r="106" spans="1:8" x14ac:dyDescent="0.25">
      <c r="A106" s="156" t="s">
        <v>110</v>
      </c>
      <c r="B106" s="157"/>
      <c r="C106" s="157"/>
      <c r="D106" s="157"/>
      <c r="E106" s="157"/>
      <c r="F106" s="157"/>
      <c r="G106" s="158"/>
      <c r="H106" s="1"/>
    </row>
    <row r="107" spans="1:8" x14ac:dyDescent="0.25">
      <c r="A107" s="6">
        <v>5</v>
      </c>
      <c r="B107" s="227" t="s">
        <v>111</v>
      </c>
      <c r="C107" s="228"/>
      <c r="D107" s="228"/>
      <c r="E107" s="229"/>
      <c r="F107" s="7" t="s">
        <v>29</v>
      </c>
      <c r="G107" s="8" t="s">
        <v>30</v>
      </c>
      <c r="H107" s="1"/>
    </row>
    <row r="108" spans="1:8" x14ac:dyDescent="0.25">
      <c r="A108" s="14" t="s">
        <v>6</v>
      </c>
      <c r="B108" s="182" t="s">
        <v>112</v>
      </c>
      <c r="C108" s="182"/>
      <c r="D108" s="182"/>
      <c r="E108" s="182"/>
      <c r="F108" s="83"/>
      <c r="G108" s="36">
        <f>F108*$G$104</f>
        <v>0</v>
      </c>
      <c r="H108" s="1"/>
    </row>
    <row r="109" spans="1:8" x14ac:dyDescent="0.25">
      <c r="A109" s="14" t="s">
        <v>8</v>
      </c>
      <c r="B109" s="182" t="s">
        <v>113</v>
      </c>
      <c r="C109" s="182"/>
      <c r="D109" s="182"/>
      <c r="E109" s="182"/>
      <c r="F109" s="83"/>
      <c r="G109" s="36">
        <f>F109*$G$104</f>
        <v>0</v>
      </c>
      <c r="H109" s="48"/>
    </row>
    <row r="110" spans="1:8" x14ac:dyDescent="0.25">
      <c r="A110" s="14" t="s">
        <v>10</v>
      </c>
      <c r="B110" s="182" t="s">
        <v>114</v>
      </c>
      <c r="C110" s="182"/>
      <c r="D110" s="182"/>
      <c r="E110" s="182"/>
      <c r="F110" s="83"/>
      <c r="G110" s="36">
        <f>F110*$G$104</f>
        <v>0</v>
      </c>
      <c r="H110" s="48"/>
    </row>
    <row r="111" spans="1:8" x14ac:dyDescent="0.25">
      <c r="A111" s="203" t="s">
        <v>115</v>
      </c>
      <c r="B111" s="204"/>
      <c r="C111" s="204"/>
      <c r="D111" s="204"/>
      <c r="E111" s="204"/>
      <c r="F111" s="37">
        <v>0</v>
      </c>
      <c r="G111" s="13">
        <f>SUM(G108:G110)</f>
        <v>0</v>
      </c>
      <c r="H111" s="48"/>
    </row>
    <row r="112" spans="1:8" ht="15.75" thickBot="1" x14ac:dyDescent="0.3">
      <c r="A112" s="206"/>
      <c r="B112" s="207"/>
      <c r="C112" s="207"/>
      <c r="D112" s="207"/>
      <c r="E112" s="207"/>
      <c r="F112" s="207"/>
      <c r="G112" s="208"/>
      <c r="H112" s="57"/>
    </row>
    <row r="113" spans="1:8" x14ac:dyDescent="0.25">
      <c r="A113" s="156" t="s">
        <v>116</v>
      </c>
      <c r="B113" s="157"/>
      <c r="C113" s="157"/>
      <c r="D113" s="157"/>
      <c r="E113" s="157"/>
      <c r="F113" s="157"/>
      <c r="G113" s="158"/>
      <c r="H113" s="48"/>
    </row>
    <row r="114" spans="1:8" x14ac:dyDescent="0.25">
      <c r="A114" s="6">
        <v>6</v>
      </c>
      <c r="B114" s="181" t="s">
        <v>117</v>
      </c>
      <c r="C114" s="181"/>
      <c r="D114" s="181"/>
      <c r="E114" s="181"/>
      <c r="F114" s="38" t="s">
        <v>29</v>
      </c>
      <c r="G114" s="8" t="s">
        <v>30</v>
      </c>
      <c r="H114" s="48"/>
    </row>
    <row r="115" spans="1:8" x14ac:dyDescent="0.25">
      <c r="A115" s="14" t="s">
        <v>6</v>
      </c>
      <c r="B115" s="182" t="s">
        <v>118</v>
      </c>
      <c r="C115" s="182"/>
      <c r="D115" s="182"/>
      <c r="E115" s="182"/>
      <c r="F115" s="81"/>
      <c r="G115" s="39"/>
      <c r="H115" s="48"/>
    </row>
    <row r="116" spans="1:8" x14ac:dyDescent="0.25">
      <c r="A116" s="14" t="s">
        <v>8</v>
      </c>
      <c r="B116" s="182" t="s">
        <v>119</v>
      </c>
      <c r="C116" s="182"/>
      <c r="D116" s="182"/>
      <c r="E116" s="182"/>
      <c r="F116" s="81"/>
      <c r="G116" s="39"/>
      <c r="H116" s="48"/>
    </row>
    <row r="117" spans="1:8" x14ac:dyDescent="0.25">
      <c r="A117" s="14" t="s">
        <v>10</v>
      </c>
      <c r="B117" s="182" t="s">
        <v>120</v>
      </c>
      <c r="C117" s="182"/>
      <c r="D117" s="182"/>
      <c r="E117" s="182"/>
      <c r="F117" s="81"/>
      <c r="G117" s="39"/>
      <c r="H117" s="48"/>
    </row>
    <row r="118" spans="1:8" x14ac:dyDescent="0.25">
      <c r="A118" s="203" t="s">
        <v>121</v>
      </c>
      <c r="B118" s="233"/>
      <c r="C118" s="233"/>
      <c r="D118" s="233"/>
      <c r="E118" s="234"/>
      <c r="F118" s="17">
        <f>SUM(F115:F117)</f>
        <v>0</v>
      </c>
      <c r="G118" s="40">
        <f>SUM(G115:G117)</f>
        <v>0</v>
      </c>
      <c r="H118" s="48"/>
    </row>
    <row r="119" spans="1:8" ht="15.75" thickBot="1" x14ac:dyDescent="0.3">
      <c r="A119" s="235"/>
      <c r="B119" s="236"/>
      <c r="C119" s="236"/>
      <c r="D119" s="236"/>
      <c r="E119" s="236"/>
      <c r="F119" s="236"/>
      <c r="G119" s="237"/>
      <c r="H119" s="1"/>
    </row>
    <row r="120" spans="1:8" ht="15.75" thickBot="1" x14ac:dyDescent="0.3">
      <c r="A120" s="238" t="s">
        <v>122</v>
      </c>
      <c r="B120" s="239"/>
      <c r="C120" s="239"/>
      <c r="D120" s="239"/>
      <c r="E120" s="239"/>
      <c r="F120" s="239"/>
      <c r="G120" s="41">
        <f>G118+G111+G104</f>
        <v>7538.2834843525143</v>
      </c>
      <c r="H120" s="1"/>
    </row>
    <row r="121" spans="1:8" ht="15.75" thickBot="1" x14ac:dyDescent="0.3">
      <c r="A121" s="240"/>
      <c r="B121" s="241"/>
      <c r="C121" s="241"/>
      <c r="D121" s="241"/>
      <c r="E121" s="241"/>
      <c r="F121" s="241"/>
      <c r="G121" s="242"/>
      <c r="H121" s="1"/>
    </row>
    <row r="122" spans="1:8" x14ac:dyDescent="0.25">
      <c r="A122" s="243" t="s">
        <v>123</v>
      </c>
      <c r="B122" s="244"/>
      <c r="C122" s="244"/>
      <c r="D122" s="244"/>
      <c r="E122" s="244"/>
      <c r="F122" s="244"/>
      <c r="G122" s="245"/>
      <c r="H122" s="56"/>
    </row>
    <row r="123" spans="1:8" ht="15" customHeight="1" x14ac:dyDescent="0.25">
      <c r="A123" s="230" t="s">
        <v>124</v>
      </c>
      <c r="B123" s="231"/>
      <c r="C123" s="231" t="s">
        <v>125</v>
      </c>
      <c r="D123" s="231" t="s">
        <v>126</v>
      </c>
      <c r="E123" s="231" t="s">
        <v>127</v>
      </c>
      <c r="F123" s="231" t="s">
        <v>128</v>
      </c>
      <c r="G123" s="232" t="s">
        <v>181</v>
      </c>
      <c r="H123" s="1"/>
    </row>
    <row r="124" spans="1:8" x14ac:dyDescent="0.25">
      <c r="A124" s="230"/>
      <c r="B124" s="231"/>
      <c r="C124" s="231"/>
      <c r="D124" s="231"/>
      <c r="E124" s="231"/>
      <c r="F124" s="231"/>
      <c r="G124" s="232"/>
      <c r="H124" s="61"/>
    </row>
    <row r="125" spans="1:8" ht="27" customHeight="1" x14ac:dyDescent="0.25">
      <c r="A125" s="249" t="s">
        <v>130</v>
      </c>
      <c r="B125" s="199"/>
      <c r="C125" s="66">
        <v>130</v>
      </c>
      <c r="D125" s="67">
        <v>0.6</v>
      </c>
      <c r="E125" s="68">
        <f>C125*(D125+1)*$G$27/200</f>
        <v>4817.0543199999993</v>
      </c>
      <c r="F125" s="68">
        <f>E125*(1+$F$78)</f>
        <v>7839.8148237266141</v>
      </c>
      <c r="G125" s="69">
        <f>F125/(1-$F$118)*(1+$F$111)</f>
        <v>7839.8148237266141</v>
      </c>
      <c r="H125" s="61"/>
    </row>
    <row r="126" spans="1:8" ht="27" customHeight="1" x14ac:dyDescent="0.25">
      <c r="A126" s="250" t="s">
        <v>131</v>
      </c>
      <c r="B126" s="198"/>
      <c r="C126" s="66">
        <v>39</v>
      </c>
      <c r="D126" s="67">
        <v>1</v>
      </c>
      <c r="E126" s="68">
        <f>C126*(D126+1)/200*$G$27</f>
        <v>1806.39537</v>
      </c>
      <c r="F126" s="68">
        <f>E126*(1+$F$78)</f>
        <v>2939.9305588974808</v>
      </c>
      <c r="G126" s="69">
        <f>F126/(1-$F$118)*(1+$F$111)</f>
        <v>2939.9305588974808</v>
      </c>
      <c r="H126" s="62"/>
    </row>
    <row r="127" spans="1:8" ht="15.75" thickBot="1" x14ac:dyDescent="0.3">
      <c r="A127" s="251" t="s">
        <v>132</v>
      </c>
      <c r="B127" s="252"/>
      <c r="C127" s="45">
        <v>50</v>
      </c>
      <c r="D127" s="46">
        <v>0.2</v>
      </c>
      <c r="E127" s="47">
        <f>C127/(52.5/60)*(G$27/200)*(1+D125)*(1+D127)</f>
        <v>2540.8638171428565</v>
      </c>
      <c r="F127" s="47">
        <f>E127*(1+$F$78)</f>
        <v>4135.2869399876645</v>
      </c>
      <c r="G127" s="69">
        <f>F127/(1-$F$118)*(1+$F$111)</f>
        <v>4135.2869399876645</v>
      </c>
      <c r="H127" s="48"/>
    </row>
    <row r="128" spans="1:8" ht="15.75" thickBot="1" x14ac:dyDescent="0.3">
      <c r="A128" s="253" t="s">
        <v>133</v>
      </c>
      <c r="B128" s="254"/>
      <c r="C128" s="254"/>
      <c r="D128" s="254"/>
      <c r="E128" s="254"/>
      <c r="F128" s="254"/>
      <c r="G128" s="86">
        <f>SUM(G125:G127)</f>
        <v>14915.032322611758</v>
      </c>
      <c r="H128" s="48"/>
    </row>
    <row r="129" spans="1:13" ht="15.75" thickBot="1" x14ac:dyDescent="0.3">
      <c r="A129" s="140"/>
      <c r="B129" s="141"/>
      <c r="C129" s="141"/>
      <c r="D129" s="141"/>
      <c r="E129" s="141"/>
      <c r="F129" s="141"/>
      <c r="G129" s="142"/>
      <c r="H129" s="48"/>
    </row>
    <row r="130" spans="1:13" x14ac:dyDescent="0.25">
      <c r="A130" s="243" t="s">
        <v>189</v>
      </c>
      <c r="B130" s="244"/>
      <c r="C130" s="244"/>
      <c r="D130" s="244"/>
      <c r="E130" s="244"/>
      <c r="F130" s="244"/>
      <c r="G130" s="245"/>
      <c r="H130" s="48"/>
    </row>
    <row r="131" spans="1:13" ht="22.5" x14ac:dyDescent="0.25">
      <c r="A131" s="230" t="s">
        <v>157</v>
      </c>
      <c r="B131" s="231"/>
      <c r="C131" s="294" t="s">
        <v>198</v>
      </c>
      <c r="D131" s="295"/>
      <c r="E131" s="294" t="s">
        <v>199</v>
      </c>
      <c r="F131" s="295"/>
      <c r="G131" s="90" t="s">
        <v>181</v>
      </c>
      <c r="H131" s="61"/>
    </row>
    <row r="132" spans="1:13" ht="29.25" customHeight="1" thickBot="1" x14ac:dyDescent="0.3">
      <c r="A132" s="293" t="s">
        <v>183</v>
      </c>
      <c r="B132" s="161"/>
      <c r="C132" s="296">
        <v>15708.75</v>
      </c>
      <c r="D132" s="297"/>
      <c r="E132" s="296">
        <f>C132*(1+F111)</f>
        <v>15708.75</v>
      </c>
      <c r="F132" s="297"/>
      <c r="G132" s="69">
        <f>E132/(1-$F$118)*(1+$F$111)</f>
        <v>15708.75</v>
      </c>
      <c r="H132" s="61"/>
    </row>
    <row r="133" spans="1:13" ht="15.75" thickBot="1" x14ac:dyDescent="0.3">
      <c r="A133" s="253" t="s">
        <v>158</v>
      </c>
      <c r="B133" s="254"/>
      <c r="C133" s="254"/>
      <c r="D133" s="254"/>
      <c r="E133" s="254"/>
      <c r="F133" s="254"/>
      <c r="G133" s="86">
        <f>G132</f>
        <v>15708.75</v>
      </c>
      <c r="H133" s="48"/>
    </row>
    <row r="134" spans="1:13" ht="15.75" thickBot="1" x14ac:dyDescent="0.3">
      <c r="A134" s="282"/>
      <c r="B134" s="283"/>
      <c r="C134" s="283"/>
      <c r="D134" s="283"/>
      <c r="E134" s="283"/>
      <c r="F134" s="283"/>
      <c r="G134" s="284"/>
      <c r="H134" s="48"/>
    </row>
    <row r="135" spans="1:13" x14ac:dyDescent="0.25">
      <c r="A135" s="285" t="s">
        <v>134</v>
      </c>
      <c r="B135" s="286"/>
      <c r="C135" s="286"/>
      <c r="D135" s="286"/>
      <c r="E135" s="286"/>
      <c r="F135" s="286"/>
      <c r="G135" s="287"/>
      <c r="H135" s="56"/>
    </row>
    <row r="136" spans="1:13" ht="57" thickBot="1" x14ac:dyDescent="0.3">
      <c r="A136" s="96" t="s">
        <v>135</v>
      </c>
      <c r="B136" s="97" t="s">
        <v>136</v>
      </c>
      <c r="C136" s="98" t="s">
        <v>137</v>
      </c>
      <c r="D136" s="98" t="s">
        <v>138</v>
      </c>
      <c r="E136" s="98" t="s">
        <v>184</v>
      </c>
      <c r="F136" s="98" t="s">
        <v>185</v>
      </c>
      <c r="G136" s="99" t="s">
        <v>192</v>
      </c>
      <c r="H136" s="48"/>
    </row>
    <row r="137" spans="1:13" ht="30" customHeight="1" thickBot="1" x14ac:dyDescent="0.3">
      <c r="A137" s="91">
        <v>9</v>
      </c>
      <c r="B137" s="100" t="str">
        <f>B15</f>
        <v>Motorista Executivo II</v>
      </c>
      <c r="C137" s="93">
        <f>F15</f>
        <v>1</v>
      </c>
      <c r="D137" s="94">
        <f>G120</f>
        <v>7538.2834843525143</v>
      </c>
      <c r="E137" s="94">
        <f>G128/12</f>
        <v>1242.9193602176465</v>
      </c>
      <c r="F137" s="94">
        <f>G133/12</f>
        <v>1309.0625</v>
      </c>
      <c r="G137" s="95">
        <f>C137*D137+E137+F137</f>
        <v>10090.265344570162</v>
      </c>
      <c r="H137" s="60"/>
    </row>
    <row r="138" spans="1:13" ht="15.75" thickBot="1" x14ac:dyDescent="0.3">
      <c r="A138" s="246" t="s">
        <v>190</v>
      </c>
      <c r="B138" s="247"/>
      <c r="C138" s="247"/>
      <c r="D138" s="247"/>
      <c r="E138" s="247"/>
      <c r="F138" s="247"/>
      <c r="G138" s="87">
        <f>G137*12</f>
        <v>121083.18413484194</v>
      </c>
      <c r="H138" s="60"/>
    </row>
    <row r="139" spans="1:13" ht="15.75" customHeight="1" x14ac:dyDescent="0.25">
      <c r="A139" s="50"/>
      <c r="B139" s="50"/>
      <c r="C139" s="50"/>
      <c r="D139" s="50"/>
      <c r="E139" s="50"/>
      <c r="F139" s="50"/>
      <c r="G139" s="51"/>
      <c r="H139" s="49"/>
      <c r="M139" s="76"/>
    </row>
    <row r="140" spans="1:13" x14ac:dyDescent="0.25">
      <c r="A140" s="48" t="s">
        <v>140</v>
      </c>
      <c r="B140" s="1"/>
      <c r="C140" s="1"/>
      <c r="D140" s="1"/>
      <c r="E140" s="1"/>
      <c r="F140" s="1"/>
      <c r="G140" s="1"/>
      <c r="H140" s="1"/>
    </row>
    <row r="141" spans="1:13" x14ac:dyDescent="0.25">
      <c r="A141" s="52" t="s">
        <v>141</v>
      </c>
      <c r="B141" s="1"/>
      <c r="C141" s="1"/>
      <c r="D141" s="1"/>
      <c r="E141" s="1"/>
      <c r="F141" s="1"/>
      <c r="G141" s="1"/>
      <c r="H141" s="1"/>
    </row>
    <row r="142" spans="1:13" x14ac:dyDescent="0.25">
      <c r="A142" s="52" t="s">
        <v>142</v>
      </c>
      <c r="B142" s="1"/>
      <c r="C142" s="1"/>
      <c r="D142" s="1"/>
      <c r="E142" s="1"/>
      <c r="F142" s="1"/>
      <c r="G142" s="1"/>
      <c r="H142" s="1"/>
    </row>
    <row r="143" spans="1:13" x14ac:dyDescent="0.25">
      <c r="A143" s="52" t="s">
        <v>143</v>
      </c>
      <c r="B143" s="1"/>
      <c r="C143" s="1"/>
      <c r="D143" s="1"/>
      <c r="E143" s="1"/>
      <c r="F143" s="1"/>
      <c r="G143" s="1"/>
      <c r="H143" s="1"/>
    </row>
    <row r="144" spans="1:13" x14ac:dyDescent="0.25">
      <c r="A144" s="52" t="s">
        <v>144</v>
      </c>
      <c r="B144" s="1"/>
      <c r="C144" s="1"/>
      <c r="D144" s="1"/>
      <c r="E144" s="1"/>
      <c r="F144" s="1"/>
      <c r="G144" s="1"/>
      <c r="H144" s="1"/>
    </row>
    <row r="145" spans="1:8" x14ac:dyDescent="0.25">
      <c r="A145" s="52" t="s">
        <v>145</v>
      </c>
      <c r="B145" s="1"/>
      <c r="C145" s="1"/>
      <c r="D145" s="1"/>
      <c r="E145" s="1"/>
      <c r="F145" s="1"/>
      <c r="G145" s="1"/>
      <c r="H145" s="1"/>
    </row>
    <row r="146" spans="1:8" x14ac:dyDescent="0.25">
      <c r="A146" s="52" t="s">
        <v>146</v>
      </c>
      <c r="B146" s="1"/>
      <c r="C146" s="1"/>
      <c r="D146" s="1"/>
      <c r="E146" s="1"/>
      <c r="F146" s="1"/>
      <c r="G146" s="1"/>
      <c r="H146" s="1"/>
    </row>
    <row r="147" spans="1:8" x14ac:dyDescent="0.25">
      <c r="A147" s="48" t="s">
        <v>147</v>
      </c>
      <c r="B147" s="1"/>
      <c r="C147" s="1"/>
      <c r="D147" s="1"/>
      <c r="E147" s="1"/>
      <c r="F147" s="1"/>
      <c r="G147" s="1"/>
      <c r="H147" s="1"/>
    </row>
    <row r="148" spans="1:8" x14ac:dyDescent="0.25">
      <c r="A148" s="48" t="s">
        <v>148</v>
      </c>
      <c r="B148" s="1"/>
      <c r="C148" s="1"/>
      <c r="D148" s="1"/>
      <c r="E148" s="1"/>
      <c r="F148" s="1"/>
      <c r="G148" s="1"/>
      <c r="H148" s="1"/>
    </row>
    <row r="149" spans="1:8" x14ac:dyDescent="0.25">
      <c r="A149" s="48" t="s">
        <v>149</v>
      </c>
      <c r="B149" s="1"/>
      <c r="C149" s="1"/>
      <c r="D149" s="1"/>
      <c r="E149" s="1"/>
      <c r="F149" s="1"/>
      <c r="G149" s="1"/>
      <c r="H149" s="1"/>
    </row>
    <row r="150" spans="1:8" x14ac:dyDescent="0.25">
      <c r="H150" s="56"/>
    </row>
  </sheetData>
  <mergeCells count="157">
    <mergeCell ref="A1:G1"/>
    <mergeCell ref="A2:G2"/>
    <mergeCell ref="A3:G3"/>
    <mergeCell ref="A4:D4"/>
    <mergeCell ref="F4:G4"/>
    <mergeCell ref="A5:G5"/>
    <mergeCell ref="B10:E10"/>
    <mergeCell ref="F10:G10"/>
    <mergeCell ref="B11:E11"/>
    <mergeCell ref="F11:G11"/>
    <mergeCell ref="A12:G12"/>
    <mergeCell ref="A13:G13"/>
    <mergeCell ref="A6:G6"/>
    <mergeCell ref="B7:E7"/>
    <mergeCell ref="F7:G7"/>
    <mergeCell ref="B8:E8"/>
    <mergeCell ref="F8:G8"/>
    <mergeCell ref="B9:E9"/>
    <mergeCell ref="F9:G9"/>
    <mergeCell ref="B19:E19"/>
    <mergeCell ref="F19:G19"/>
    <mergeCell ref="B20:E20"/>
    <mergeCell ref="F20:G20"/>
    <mergeCell ref="A21:G21"/>
    <mergeCell ref="A22:G22"/>
    <mergeCell ref="B14:E14"/>
    <mergeCell ref="F14:G14"/>
    <mergeCell ref="B15:E15"/>
    <mergeCell ref="F15:G15"/>
    <mergeCell ref="A16:G16"/>
    <mergeCell ref="B17:E17"/>
    <mergeCell ref="F17:G17"/>
    <mergeCell ref="B18:E18"/>
    <mergeCell ref="F18:G18"/>
    <mergeCell ref="A29:G29"/>
    <mergeCell ref="A30:G30"/>
    <mergeCell ref="B31:E31"/>
    <mergeCell ref="B32:E32"/>
    <mergeCell ref="B33:E33"/>
    <mergeCell ref="B34:E34"/>
    <mergeCell ref="B23:E23"/>
    <mergeCell ref="B24:F24"/>
    <mergeCell ref="B25:E25"/>
    <mergeCell ref="A26:E26"/>
    <mergeCell ref="A27:F27"/>
    <mergeCell ref="A28:G28"/>
    <mergeCell ref="A41:G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A40:E40"/>
    <mergeCell ref="B53:E53"/>
    <mergeCell ref="A54:E54"/>
    <mergeCell ref="A55:G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4:E64"/>
    <mergeCell ref="B65:E65"/>
    <mergeCell ref="B66:E66"/>
    <mergeCell ref="A67:E67"/>
    <mergeCell ref="B68:E68"/>
    <mergeCell ref="H57:H58"/>
    <mergeCell ref="B59:E59"/>
    <mergeCell ref="B60:E60"/>
    <mergeCell ref="A61:E61"/>
    <mergeCell ref="A62:G62"/>
    <mergeCell ref="B63:E63"/>
    <mergeCell ref="B75:E75"/>
    <mergeCell ref="B76:E76"/>
    <mergeCell ref="B77:E77"/>
    <mergeCell ref="A78:E78"/>
    <mergeCell ref="A79:G79"/>
    <mergeCell ref="A80:G80"/>
    <mergeCell ref="B69:E69"/>
    <mergeCell ref="A70:E70"/>
    <mergeCell ref="A71:G71"/>
    <mergeCell ref="A72:G72"/>
    <mergeCell ref="B73:E73"/>
    <mergeCell ref="B74:E74"/>
    <mergeCell ref="B87:F87"/>
    <mergeCell ref="B88:F88"/>
    <mergeCell ref="B89:F89"/>
    <mergeCell ref="B90:F90"/>
    <mergeCell ref="B91:F91"/>
    <mergeCell ref="B92:F92"/>
    <mergeCell ref="B81:E81"/>
    <mergeCell ref="B82:F82"/>
    <mergeCell ref="B83:E83"/>
    <mergeCell ref="B84:F84"/>
    <mergeCell ref="B85:E85"/>
    <mergeCell ref="B86:F86"/>
    <mergeCell ref="B99:F99"/>
    <mergeCell ref="B100:F100"/>
    <mergeCell ref="B101:F101"/>
    <mergeCell ref="A102:F102"/>
    <mergeCell ref="A103:G103"/>
    <mergeCell ref="A104:F104"/>
    <mergeCell ref="A93:F93"/>
    <mergeCell ref="A94:G94"/>
    <mergeCell ref="A95:G95"/>
    <mergeCell ref="B96:F96"/>
    <mergeCell ref="B97:F97"/>
    <mergeCell ref="B98:F98"/>
    <mergeCell ref="A111:E111"/>
    <mergeCell ref="A112:G112"/>
    <mergeCell ref="A113:G113"/>
    <mergeCell ref="B114:E114"/>
    <mergeCell ref="B115:E115"/>
    <mergeCell ref="B116:E116"/>
    <mergeCell ref="A105:G105"/>
    <mergeCell ref="A106:G106"/>
    <mergeCell ref="B107:E107"/>
    <mergeCell ref="B108:E108"/>
    <mergeCell ref="B109:E109"/>
    <mergeCell ref="B110:E110"/>
    <mergeCell ref="A123:B124"/>
    <mergeCell ref="C123:C124"/>
    <mergeCell ref="D123:D124"/>
    <mergeCell ref="E123:E124"/>
    <mergeCell ref="F123:F124"/>
    <mergeCell ref="G123:G124"/>
    <mergeCell ref="B117:E117"/>
    <mergeCell ref="A118:E118"/>
    <mergeCell ref="A119:G119"/>
    <mergeCell ref="A120:F120"/>
    <mergeCell ref="A121:G121"/>
    <mergeCell ref="A122:G122"/>
    <mergeCell ref="A134:G134"/>
    <mergeCell ref="A138:F138"/>
    <mergeCell ref="A132:B132"/>
    <mergeCell ref="A135:G135"/>
    <mergeCell ref="A131:B131"/>
    <mergeCell ref="A125:B125"/>
    <mergeCell ref="A126:B126"/>
    <mergeCell ref="A127:B127"/>
    <mergeCell ref="A128:F128"/>
    <mergeCell ref="A129:G129"/>
    <mergeCell ref="A130:G130"/>
    <mergeCell ref="C131:D131"/>
    <mergeCell ref="A133:F133"/>
    <mergeCell ref="C132:D132"/>
    <mergeCell ref="E131:F131"/>
    <mergeCell ref="E132:F132"/>
  </mergeCells>
  <dataValidations count="3">
    <dataValidation type="decimal" operator="greaterThanOrEqual" allowBlank="1" showInputMessage="1" showErrorMessage="1" error="O preenchimento deverá respeitar o piso salarial da categoria estabelecido pela Convenção Coletiva." sqref="G24">
      <formula1>F17</formula1>
    </dataValidation>
    <dataValidation type="decimal" operator="lessThanOrEqual" allowBlank="1" showInputMessage="1" showErrorMessage="1" error="O limite máximo para desconto é de 20% do valor do auxílio alimentação." sqref="F85">
      <formula1>0.2</formula1>
    </dataValidation>
    <dataValidation type="decimal" operator="lessThanOrEqual" allowBlank="1" showInputMessage="1" showErrorMessage="1" error="O limite máximo para desconto é de 6% do valor do salário base." sqref="F83">
      <formula1>0.06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Anexo II - Modelo de proposta</vt:lpstr>
      <vt:lpstr>I-Copeiragem</vt:lpstr>
      <vt:lpstr>II-Servente de Limpeza</vt:lpstr>
      <vt:lpstr>III-Aux. de Manutenção Predial</vt:lpstr>
      <vt:lpstr>IV-Recepcionista</vt:lpstr>
      <vt:lpstr>V-Assistente Administrativo </vt:lpstr>
      <vt:lpstr>VI-Assistente Adm. MHMTT</vt:lpstr>
      <vt:lpstr>VII-Motorista I</vt:lpstr>
      <vt:lpstr>VIII-Motorista II</vt:lpstr>
      <vt:lpstr>'Anexo II - Modelo de proposta'!Area_de_impressao</vt:lpstr>
      <vt:lpstr>'I-Copeiragem'!Area_de_impressao</vt:lpstr>
      <vt:lpstr>'III-Aux. de Manutenção Predial'!Area_de_impressao</vt:lpstr>
      <vt:lpstr>'II-Servente de Limpeza'!Area_de_impressao</vt:lpstr>
      <vt:lpstr>'IV-Recepcionista'!Area_de_impressao</vt:lpstr>
      <vt:lpstr>'V-Assistente Administrativo '!Area_de_impressao</vt:lpstr>
      <vt:lpstr>'VI-Assistente Adm. MHMTT'!Area_de_impressao</vt:lpstr>
      <vt:lpstr>'VIII-Motorista II'!Area_de_impressao</vt:lpstr>
      <vt:lpstr>'VII-Motorista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compras03</dc:creator>
  <cp:lastModifiedBy>user-4787</cp:lastModifiedBy>
  <cp:lastPrinted>2024-02-21T18:08:25Z</cp:lastPrinted>
  <dcterms:created xsi:type="dcterms:W3CDTF">2022-07-27T16:01:59Z</dcterms:created>
  <dcterms:modified xsi:type="dcterms:W3CDTF">2024-07-24T19:24:24Z</dcterms:modified>
</cp:coreProperties>
</file>